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activeTab="0"/>
  </bookViews>
  <sheets>
    <sheet name="2003Season" sheetId="1" r:id="rId1"/>
    <sheet name="2003Spring" sheetId="2" r:id="rId2"/>
    <sheet name="2003Summer" sheetId="3" r:id="rId3"/>
    <sheet name="2003CrewRace" sheetId="4" r:id="rId4"/>
    <sheet name="2003Memorial" sheetId="5" r:id="rId5"/>
    <sheet name="2003Districts" sheetId="6" r:id="rId6"/>
    <sheet name="2003Independence" sheetId="7" r:id="rId7"/>
    <sheet name="2003RaceWeek" sheetId="8" r:id="rId8"/>
    <sheet name="2003MidSummer" sheetId="9" r:id="rId9"/>
    <sheet name="2003LaborDay" sheetId="10" r:id="rId10"/>
    <sheet name="2003Nationals" sheetId="11" r:id="rId11"/>
    <sheet name="2003Columbus" sheetId="12" r:id="rId12"/>
    <sheet name="2003PolllyAnn" sheetId="13" r:id="rId13"/>
    <sheet name="Etchells Worlds 2003" sheetId="14" r:id="rId14"/>
    <sheet name="CS_Table" sheetId="15" r:id="rId15"/>
    <sheet name="Rules" sheetId="16" r:id="rId16"/>
    <sheet name="Notes" sheetId="17" r:id="rId17"/>
  </sheets>
  <definedNames>
    <definedName name="cs_table">'CS_Table'!#REF!</definedName>
    <definedName name="csg_table">'CS_Table'!$B$28:$U$47</definedName>
    <definedName name="LISYRA_table">'CS_Table'!$B$54:$U$73</definedName>
  </definedNames>
  <calcPr fullCalcOnLoad="1" iterate="1" iterateCount="150" iterateDelta="0.001"/>
</workbook>
</file>

<file path=xl/sharedStrings.xml><?xml version="1.0" encoding="utf-8"?>
<sst xmlns="http://schemas.openxmlformats.org/spreadsheetml/2006/main" count="1062" uniqueCount="532">
  <si>
    <t>Course:</t>
  </si>
  <si>
    <t>Wind Direction:</t>
  </si>
  <si>
    <t>Wind Strength:</t>
  </si>
  <si>
    <t>Starters:</t>
  </si>
  <si>
    <t>Starts</t>
  </si>
  <si>
    <t>Discards</t>
  </si>
  <si>
    <t>C-S Score</t>
  </si>
  <si>
    <t xml:space="preserve"> 25 Fred Werblow</t>
  </si>
  <si>
    <t>221 Mike Carr</t>
  </si>
  <si>
    <t>106 H.L. DeVore</t>
  </si>
  <si>
    <t>182 Skip McGuire</t>
  </si>
  <si>
    <t>Number of starts to "qualify":</t>
  </si>
  <si>
    <t xml:space="preserve"> </t>
  </si>
  <si>
    <r>
      <t>Fleet 1 Season Scoring</t>
    </r>
    <r>
      <rPr>
        <b/>
        <sz val="12"/>
        <rFont val="Arial"/>
        <family val="2"/>
      </rPr>
      <t xml:space="preserve"> </t>
    </r>
  </si>
  <si>
    <t>A boat must participate in 50% of races for her score to be considered for the Season Championship.</t>
  </si>
  <si>
    <t>A boat will be allowed to discard one off her starts for every ?? races sailed to the maximum of 3.</t>
  </si>
  <si>
    <t>Any boat that crosses the starting line then withdraws is scored one point worse than the number of starters.</t>
  </si>
  <si>
    <t>Scores will be tabulated by the Fleet Scorer and posted to the website shortly after each regatta.</t>
  </si>
  <si>
    <r>
      <t>Cox-Sprague Scoring System</t>
    </r>
    <r>
      <rPr>
        <b/>
        <u val="single"/>
        <sz val="10"/>
        <rFont val="Arial"/>
        <family val="2"/>
      </rPr>
      <t xml:space="preserve"> </t>
    </r>
  </si>
  <si>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</si>
  <si>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</si>
  <si>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</si>
  <si>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</si>
  <si>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 xml:space="preserve"> or is disqualified in a race shall receive a score for the place one greater than the number of starters in that race using the next </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</si>
  <si>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</si>
  <si>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</si>
  <si>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</si>
  <si>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</si>
  <si>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</si>
  <si>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</si>
  <si>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</si>
  <si>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</si>
  <si>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</si>
  <si>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File was simplified and minor bugs fixed by John Coffey 2/25/01</t>
  </si>
  <si>
    <t xml:space="preserve"> This software may be copied and re-distributed freely.</t>
  </si>
  <si>
    <t xml:space="preserve"> To protect the innocent, please clearly identify and document any changes,</t>
  </si>
  <si>
    <t xml:space="preserve"> improvements, modifications or additions.</t>
  </si>
  <si>
    <t>John Coffey's comments:</t>
  </si>
  <si>
    <t>I modified the file from Dr. Gesing for use by Fleet 6. I simplified it so</t>
  </si>
  <si>
    <t>that it can be understood more quickly by the fleet (the original version is</t>
  </si>
  <si>
    <t>excellent, but I think it's best to use the simpler version for general</t>
  </si>
  <si>
    <t>consumption).</t>
  </si>
  <si>
    <t>Knowing how well it will be tested before use, I tried a few combinations</t>
  </si>
  <si>
    <t>and found a minor bug. If a boat had six equal scores, the code would fail.</t>
  </si>
  <si>
    <t>I fixed the problem and documented it. The final version is attached.</t>
  </si>
  <si>
    <t>The Fleet 6 Bridge is reviewing this version before posting it to the</t>
  </si>
  <si>
    <t>website. If you or Dr. Gesing find a problem, please let me know.</t>
  </si>
  <si>
    <t>Again, please pass on our sincere thanks do Dr. Gesing for his work.</t>
  </si>
  <si>
    <t>John Coffey</t>
  </si>
  <si>
    <t>Explanation of modifications to the LISYRA C-S table:</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</si>
  <si>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</si>
  <si>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</si>
  <si>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</si>
  <si>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</si>
  <si>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</si>
  <si>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are one or more races in which there are only 2 starters. Here are some</t>
  </si>
  <si>
    <t>Only a single change of the number of points assigned for finishing second</t>
  </si>
  <si>
    <t>in a race with two starters from 4 points to 7 points is required to correct</t>
  </si>
  <si>
    <t>98% of problems with the LISYRA C-S system for races with 20 starters or less.</t>
  </si>
  <si>
    <t>Other corrections, which I submitted for consideration to LISYRA apply to</t>
  </si>
  <si>
    <t>races with more than 20 boats, discards and the way DNF and DSQ points are</t>
  </si>
  <si>
    <t>applied, do not affect our fleet scoring most of the time.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</si>
  <si>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</si>
  <si>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</si>
  <si>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</si>
  <si>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</si>
  <si>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</si>
  <si>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</si>
  <si>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</si>
  <si>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</si>
  <si>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</si>
  <si>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</si>
  <si>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</si>
  <si>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</si>
  <si>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</si>
  <si>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</si>
  <si>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</si>
  <si>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</si>
  <si>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</si>
  <si>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</si>
  <si>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</si>
  <si>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</si>
  <si>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</si>
  <si>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</si>
  <si>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</si>
  <si>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</si>
  <si>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</si>
  <si>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</si>
  <si>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</si>
  <si>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</si>
  <si>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</si>
  <si>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</si>
  <si>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t>
  </si>
  <si>
    <t>Here A and B have identical finishing records of  three firsts and two seconds and under</t>
  </si>
  <si>
    <t>both systems B is ahead, as she should be, by winning races with more</t>
  </si>
  <si>
    <t xml:space="preserve">starters. </t>
  </si>
  <si>
    <t xml:space="preserve"> 38 J.P. Jabart/ Alain Concher</t>
  </si>
  <si>
    <t xml:space="preserve"> YRA Season</t>
  </si>
  <si>
    <t>Qualification:</t>
  </si>
  <si>
    <t>50% of starts on YRA schedule</t>
  </si>
  <si>
    <t>Throw Outs:</t>
  </si>
  <si>
    <t>1 after 10 starts; 2 after 20 starts, 3 after 30 starts</t>
  </si>
  <si>
    <t>Scoring:</t>
  </si>
  <si>
    <t>Cox/Sprague</t>
  </si>
  <si>
    <t>Prizes:</t>
  </si>
  <si>
    <t>Fleet 1  Season</t>
  </si>
  <si>
    <t>40% of starts on YRA schedule</t>
  </si>
  <si>
    <t>1 after 10 starts; 2 after 20 starts, 3 after 30</t>
  </si>
  <si>
    <t xml:space="preserve">Spring Series </t>
  </si>
  <si>
    <t>50% of starts on YRA schedule prior to LYC Race Week</t>
  </si>
  <si>
    <t>1 after 10 starts; 2 after 20 starts</t>
  </si>
  <si>
    <t>Summer Series (All starts after Larchmont Race Week)</t>
  </si>
  <si>
    <t>50% of starts on YRA schedule after LYC Race Week</t>
  </si>
  <si>
    <t>Polly Ann Series</t>
  </si>
  <si>
    <t>Qualification:  The series consists of the Larchmont Memorial Day Regatta, The American Independence Day Regatta, LYC Race Week, The Larchmont Labor Day Regatta, and the Larchmont Columbus Weekend Regatta.  Participation in at least three of the series is required.</t>
  </si>
  <si>
    <t>Throw outs:</t>
  </si>
  <si>
    <t>none</t>
  </si>
  <si>
    <t>Cox/Sprague using series results</t>
  </si>
  <si>
    <t>Other Prizes</t>
  </si>
  <si>
    <t>Van Buren Memorial Trophy</t>
  </si>
  <si>
    <t>Hoke Simpson Memorial Trophy</t>
  </si>
  <si>
    <t>Most Improved</t>
  </si>
  <si>
    <t xml:space="preserve"> 70 Roland Schulz</t>
  </si>
  <si>
    <t>Shields Fleet 1 2003 L.I.S. YRA Race Results</t>
  </si>
  <si>
    <t>Proposed Shields Fleet 1 Scoring for 2003:</t>
  </si>
  <si>
    <t>Polly Ann Trophy:</t>
  </si>
  <si>
    <t>A</t>
  </si>
  <si>
    <t>B</t>
  </si>
  <si>
    <t>C</t>
  </si>
  <si>
    <t>D</t>
  </si>
  <si>
    <t>E</t>
  </si>
  <si>
    <t>Larchmont Memorial Day Regatta</t>
  </si>
  <si>
    <t>American Independence Day regatta</t>
  </si>
  <si>
    <t>Larchmont Race Week</t>
  </si>
  <si>
    <t>Larchmont Labor Day Regatta</t>
  </si>
  <si>
    <t>Larchmont Columbus Day Regatta</t>
  </si>
  <si>
    <t>1st</t>
  </si>
  <si>
    <t>H.L. Devore</t>
  </si>
  <si>
    <t>2nd</t>
  </si>
  <si>
    <t>Fred Werblow</t>
  </si>
  <si>
    <t>3rd</t>
  </si>
  <si>
    <t>Greg Davis</t>
  </si>
  <si>
    <t>4th</t>
  </si>
  <si>
    <t>Roland Shultz</t>
  </si>
  <si>
    <t>DNC</t>
  </si>
  <si>
    <t>5th</t>
  </si>
  <si>
    <t>Mike Carr</t>
  </si>
  <si>
    <t>6th</t>
  </si>
  <si>
    <t>Alain Concher</t>
  </si>
  <si>
    <t>DNS</t>
  </si>
  <si>
    <t>7th</t>
  </si>
  <si>
    <t>Justin Gibbons</t>
  </si>
  <si>
    <t xml:space="preserve">Shields Fleet  -  Sailed: 3  Discards: 0 </t>
  </si>
  <si>
    <t>Race 1</t>
  </si>
  <si>
    <t>Race 2</t>
  </si>
  <si>
    <t>Race 3</t>
  </si>
  <si>
    <t>Total</t>
  </si>
  <si>
    <t>Sail #</t>
  </si>
  <si>
    <t>Skipper</t>
  </si>
  <si>
    <t>142 Justin Gibbons</t>
  </si>
  <si>
    <t>49 Greg Davis</t>
  </si>
  <si>
    <t>L4</t>
  </si>
  <si>
    <t>L2</t>
  </si>
  <si>
    <t>0-3</t>
  </si>
  <si>
    <t>Memorial Day Regatta: Larchmont Yacht Club, May 24-25, 2003</t>
  </si>
  <si>
    <t>Complete Memorial Day Regatta Results</t>
  </si>
  <si>
    <t>Scoring: Cox/Sprague using series results</t>
  </si>
  <si>
    <t>Throw-outs: None</t>
  </si>
  <si>
    <t>The Polly Ann trophy series consists of:</t>
  </si>
  <si>
    <t>Participation in at least 3 of the 5 events is requred to qualify.</t>
  </si>
  <si>
    <t>W3</t>
  </si>
  <si>
    <t>15-25</t>
  </si>
  <si>
    <t xml:space="preserve"> 49 Greg Davis</t>
  </si>
  <si>
    <t>197 Tom O'Brien</t>
  </si>
  <si>
    <t>183 Yocum/Massey/Landis</t>
  </si>
  <si>
    <t>* Practice Races - Races on May 24 do not count toward the Fleet One Season Scoring</t>
  </si>
  <si>
    <t>5-30</t>
  </si>
  <si>
    <t xml:space="preserve"> 87 William Denslow</t>
  </si>
  <si>
    <t xml:space="preserve"> 61 Reg Willcocks</t>
  </si>
  <si>
    <t>W5</t>
  </si>
  <si>
    <t>OCS</t>
  </si>
  <si>
    <t>DNF</t>
  </si>
  <si>
    <t>15-20</t>
  </si>
  <si>
    <t>Shields District 1 Championship</t>
  </si>
  <si>
    <t xml:space="preserve">Larchmont Yacht Club    </t>
  </si>
  <si>
    <t>Saturday, June 21 and Sunday, June 22, 2003</t>
  </si>
  <si>
    <t>Low Point Score with Discard</t>
  </si>
  <si>
    <t>* Mike Carr wins the regatta by winning the last race to break the (1,1,2) tie with Reg Willcocks.</t>
  </si>
  <si>
    <t xml:space="preserve">  Under the low point scoring system the discarded races are not used to break ties.</t>
  </si>
  <si>
    <t xml:space="preserve"> 31 Walter Henry</t>
  </si>
  <si>
    <t>12-18</t>
  </si>
  <si>
    <t>American Yacht Club Independence Day Regatta</t>
  </si>
  <si>
    <t>American Yacht Club</t>
  </si>
  <si>
    <t>Saturday, July 5 and Sunday, July 6, 2003</t>
  </si>
  <si>
    <t>Low Point Score</t>
  </si>
  <si>
    <t>5-12</t>
  </si>
  <si>
    <t>As of July 6, 2003</t>
  </si>
  <si>
    <t>Shields Fleet 1 2003 L.I.S. YRA Race Results - 2003 Spring Series</t>
  </si>
  <si>
    <t>0-5</t>
  </si>
  <si>
    <t>1-5</t>
  </si>
  <si>
    <t>2-7</t>
  </si>
  <si>
    <t xml:space="preserve"> 83 Karl Maler</t>
  </si>
  <si>
    <t>Spring Series</t>
  </si>
  <si>
    <t>Larchmont Yacht Club 105'th Race Week</t>
  </si>
  <si>
    <t>July 19,20 and July 26,27 2003</t>
  </si>
  <si>
    <t>2-8</t>
  </si>
  <si>
    <t>5-10</t>
  </si>
  <si>
    <t>2-10</t>
  </si>
  <si>
    <t>Low Point Score with Throwout</t>
  </si>
  <si>
    <t>5-8</t>
  </si>
  <si>
    <t>6-10</t>
  </si>
  <si>
    <t>Summer Series</t>
  </si>
  <si>
    <t>Shields Fleet 1 2003 L.I.S. YRA Race Results - Summer Series</t>
  </si>
  <si>
    <t>117 Katz</t>
  </si>
  <si>
    <t>August 9 - 10, 2003</t>
  </si>
  <si>
    <t>American Yacht Club High Summer Regatta</t>
  </si>
  <si>
    <t>4-10</t>
  </si>
  <si>
    <t>l4</t>
  </si>
  <si>
    <t>0-18</t>
  </si>
  <si>
    <t>5-15</t>
  </si>
  <si>
    <t>Larchmont Yacht Club Labor Day Regatta</t>
  </si>
  <si>
    <t>August 30-31, 2003</t>
  </si>
  <si>
    <t>As of August 31, 2003</t>
  </si>
  <si>
    <t>**</t>
  </si>
  <si>
    <t>Place</t>
  </si>
  <si>
    <t>Sail</t>
  </si>
  <si>
    <t>Boat</t>
  </si>
  <si>
    <t>Fleet</t>
  </si>
  <si>
    <t>R1</t>
  </si>
  <si>
    <t>R2</t>
  </si>
  <si>
    <t>R3</t>
  </si>
  <si>
    <t>R4</t>
  </si>
  <si>
    <t>R5</t>
  </si>
  <si>
    <t>R6</t>
  </si>
  <si>
    <t>Final</t>
  </si>
  <si>
    <t>Robin Monk</t>
  </si>
  <si>
    <t>Diversion</t>
  </si>
  <si>
    <t>Newport,RI</t>
  </si>
  <si>
    <t>C.Shoemaker/C.Mallory</t>
  </si>
  <si>
    <t>Hawk</t>
  </si>
  <si>
    <t>H.L. DeVore</t>
  </si>
  <si>
    <t>Lady</t>
  </si>
  <si>
    <t>Larchmont,NY</t>
  </si>
  <si>
    <t>Robert Radway</t>
  </si>
  <si>
    <t>Sapphire</t>
  </si>
  <si>
    <t>Chicago,IL</t>
  </si>
  <si>
    <t>Skip McGuire</t>
  </si>
  <si>
    <t>Lure</t>
  </si>
  <si>
    <t>DSQ</t>
  </si>
  <si>
    <t>J.Schwartz/M.Schwartz</t>
  </si>
  <si>
    <t>Redfeather</t>
  </si>
  <si>
    <t>Merrill Tutton</t>
  </si>
  <si>
    <t>Cahoots</t>
  </si>
  <si>
    <t>Macatawa,MI</t>
  </si>
  <si>
    <t>Gary Ropski</t>
  </si>
  <si>
    <t>Insidious</t>
  </si>
  <si>
    <t>RAF</t>
  </si>
  <si>
    <t>Garth Hobson</t>
  </si>
  <si>
    <t>Stillwater</t>
  </si>
  <si>
    <t>Monterey,CA</t>
  </si>
  <si>
    <t>B.Green/B.Thompson</t>
  </si>
  <si>
    <t>Charlotte</t>
  </si>
  <si>
    <t>Irvine,CA</t>
  </si>
  <si>
    <t>Jon Tasker</t>
  </si>
  <si>
    <t>Oboy</t>
  </si>
  <si>
    <t>Tom Kennedy</t>
  </si>
  <si>
    <t>Robin</t>
  </si>
  <si>
    <t>Chicago Yacht Club, Chicago, IL</t>
  </si>
  <si>
    <t>September 3 to 6, 2003</t>
  </si>
  <si>
    <t>2003 Shields National Championship</t>
  </si>
  <si>
    <t>** Race abandoned at the weather mark for the lack of wind. 16,25, 38, 70, 117, 142, 197 receive 1 start credit</t>
  </si>
  <si>
    <t>Pl</t>
  </si>
  <si>
    <t>B#</t>
  </si>
  <si>
    <t>Sail #</t>
  </si>
  <si>
    <t>Crew</t>
  </si>
  <si>
    <t>From</t>
  </si>
  <si>
    <t>USA1262</t>
  </si>
  <si>
    <t>K. Read, K. Anderson &amp; S. Norris</t>
  </si>
  <si>
    <t>USA 8</t>
  </si>
  <si>
    <t>USA1221</t>
  </si>
  <si>
    <t>J. Smith*, H. Frazer* &amp; A. Wills</t>
  </si>
  <si>
    <t>USA 21</t>
  </si>
  <si>
    <t>AUS1271</t>
  </si>
  <si>
    <t>C. Miles, P. Smidmore &amp; J. Mayjor</t>
  </si>
  <si>
    <t>AUS Pittwater</t>
  </si>
  <si>
    <t>CAN1231</t>
  </si>
  <si>
    <t>H. Fogh*, R. Cheer* &amp; T. Fogh</t>
  </si>
  <si>
    <t>CAN 1</t>
  </si>
  <si>
    <t>NZL1184</t>
  </si>
  <si>
    <t>C. Appleton, P. Merrington &amp; P. Gudmunson</t>
  </si>
  <si>
    <t>Auckland NZ</t>
  </si>
  <si>
    <t>USA1260</t>
  </si>
  <si>
    <t>B. Lynn, T. Erskine &amp; D. Sabin</t>
  </si>
  <si>
    <t>USA 4</t>
  </si>
  <si>
    <t>CAN1247</t>
  </si>
  <si>
    <t>A. Leibel, D. Caesar &amp; J. Finch</t>
  </si>
  <si>
    <t>GBR987</t>
  </si>
  <si>
    <t>S. Childerley, S. Russell &amp; R. Marino</t>
  </si>
  <si>
    <t>Cowes UK</t>
  </si>
  <si>
    <t>CAN1265</t>
  </si>
  <si>
    <t>D. Kneulman*, D. Smithers* &amp; H. Lammens</t>
  </si>
  <si>
    <t>USA1227</t>
  </si>
  <si>
    <t>D. Conner, P. Burton &amp; T. Rey</t>
  </si>
  <si>
    <t>USA 13</t>
  </si>
  <si>
    <t>USA960</t>
  </si>
  <si>
    <t>C. Proctor, B. Kinney &amp; G. Stevens</t>
  </si>
  <si>
    <t>USA 24</t>
  </si>
  <si>
    <t>HKG1051</t>
  </si>
  <si>
    <t>M. Thornburrow*, T. Parsons* &amp; A. Webster</t>
  </si>
  <si>
    <t>HongKong</t>
  </si>
  <si>
    <t>USA44</t>
  </si>
  <si>
    <t>D. Curtis, G. Iverson &amp; N. Fowler</t>
  </si>
  <si>
    <t>AUS923</t>
  </si>
  <si>
    <t>M. Bradford, M. O'Brien &amp; G. Adshead</t>
  </si>
  <si>
    <t>Brisbane</t>
  </si>
  <si>
    <t>CAN743</t>
  </si>
  <si>
    <t>J. Roy*, R. Gale* &amp; P. Gallant</t>
  </si>
  <si>
    <t>Can 2</t>
  </si>
  <si>
    <t>GBR1147</t>
  </si>
  <si>
    <t>N. Razmilovic, B. Hammersley &amp; M. Nichols</t>
  </si>
  <si>
    <t>USA1166</t>
  </si>
  <si>
    <t>S. Hebb, G. Malcolm &amp; P. Gow</t>
  </si>
  <si>
    <t>USA 20</t>
  </si>
  <si>
    <t>USA1001</t>
  </si>
  <si>
    <t>B. Fortenberry, P. Murphy &amp; N. Frizzell</t>
  </si>
  <si>
    <t>USA1104</t>
  </si>
  <si>
    <t>B. Hovey*, G. Schimenti* &amp; K. Klinger</t>
  </si>
  <si>
    <t>USA 9</t>
  </si>
  <si>
    <t>AUS1030</t>
  </si>
  <si>
    <t>N. Drennan, P. Doriean &amp; G. Kamelka</t>
  </si>
  <si>
    <t>Morrington</t>
  </si>
  <si>
    <t>USA1233</t>
  </si>
  <si>
    <t>R. Doyle, T. Doyle &amp; E. Doyle</t>
  </si>
  <si>
    <t>USA 27</t>
  </si>
  <si>
    <t>GBR967</t>
  </si>
  <si>
    <t>R. Wickens, M. Dowher &amp; T. Martell</t>
  </si>
  <si>
    <t>USA1200</t>
  </si>
  <si>
    <t>S. Girling, C. Johannessen &amp; T. Maier</t>
  </si>
  <si>
    <t>USA706</t>
  </si>
  <si>
    <t>P. Isler, A. Means &amp; W. Stout</t>
  </si>
  <si>
    <t>GBR1251</t>
  </si>
  <si>
    <t>A. Razmilovic, J. Tremlett &amp; I. Budgen</t>
  </si>
  <si>
    <t>GBR1250</t>
  </si>
  <si>
    <t>J. Tilly, E. Peel &amp; K. Williamson</t>
  </si>
  <si>
    <t>CAN1179</t>
  </si>
  <si>
    <t>L. Creaser*, E. Koppernaes* &amp; T. Yuill</t>
  </si>
  <si>
    <t>CAN 2</t>
  </si>
  <si>
    <t>USA1266</t>
  </si>
  <si>
    <t>P. Duncan, T. Blackwell &amp; B. Barton</t>
  </si>
  <si>
    <t>USA 1</t>
  </si>
  <si>
    <t>USA1063</t>
  </si>
  <si>
    <t>H. Schutz, H. Ostrom &amp; P. Ginz</t>
  </si>
  <si>
    <t>USA1177</t>
  </si>
  <si>
    <t>C. Clark, R. Sherry &amp; R. Wood</t>
  </si>
  <si>
    <t>USA 7</t>
  </si>
  <si>
    <t>USA880</t>
  </si>
  <si>
    <t>T. Anderson, D. Ornstein &amp; R. Phelps</t>
  </si>
  <si>
    <t>USA1070</t>
  </si>
  <si>
    <t>P. Garland, D. Moffat &amp; T. Hotchkiss</t>
  </si>
  <si>
    <t>USA1169</t>
  </si>
  <si>
    <t>T. Hughes*, B. Pistay* &amp; J. Stewart</t>
  </si>
  <si>
    <t>USA 363</t>
  </si>
  <si>
    <t>USA1203</t>
  </si>
  <si>
    <t>G. Morrison*, K. Longson* &amp; S. Vinelli</t>
  </si>
  <si>
    <t>USA638</t>
  </si>
  <si>
    <t>P. Feldman*, B. Zemmin* &amp; S. Thompson</t>
  </si>
  <si>
    <t>USA1126</t>
  </si>
  <si>
    <t>R. Kaiser, G. Whitley, V. Mathews &amp; S. Alger</t>
  </si>
  <si>
    <t>USA 11</t>
  </si>
  <si>
    <t>CAN1246</t>
  </si>
  <si>
    <t>R. Kidd, L. Lemieux &amp; G. Bratkiw</t>
  </si>
  <si>
    <t>USA280</t>
  </si>
  <si>
    <t>B. Burton*, G. Burton* &amp; G. Hummel</t>
  </si>
  <si>
    <t>AUS1119</t>
  </si>
  <si>
    <t>T. Hirst, M. Hughes &amp; M. Coxon</t>
  </si>
  <si>
    <t>Sydney</t>
  </si>
  <si>
    <t>NZL991</t>
  </si>
  <si>
    <t>C. Thorpe, S. Barton &amp; B. Joyce</t>
  </si>
  <si>
    <t>Auckland</t>
  </si>
  <si>
    <t>USA1232</t>
  </si>
  <si>
    <t>M. Beckmann, L. Horvat &amp; M. Rogers</t>
  </si>
  <si>
    <t>USA 23</t>
  </si>
  <si>
    <t>USA1152</t>
  </si>
  <si>
    <t>D. Champion, S. Smith &amp; B. Ledbetter</t>
  </si>
  <si>
    <t>USA 3</t>
  </si>
  <si>
    <t>AUS1102</t>
  </si>
  <si>
    <t>S. O'Rourke, S. Condie &amp; J. Minter</t>
  </si>
  <si>
    <t>USA983</t>
  </si>
  <si>
    <t>K. Hoyt, P. Sloan &amp; J. Rozwadowski</t>
  </si>
  <si>
    <t>USA1071</t>
  </si>
  <si>
    <t>H. Spingler, B. Meagher &amp; B. Bentz</t>
  </si>
  <si>
    <t>USA1208</t>
  </si>
  <si>
    <t>J. Hoekman, T. Labaugh &amp; M. Skelly</t>
  </si>
  <si>
    <t>GBR1110</t>
  </si>
  <si>
    <t>H. Sellars, M. Till &amp; M. Wait</t>
  </si>
  <si>
    <t>AUS1082</t>
  </si>
  <si>
    <t>S. Lewis, L. Molloy &amp; J. Muir</t>
  </si>
  <si>
    <t>USA1155</t>
  </si>
  <si>
    <t>J. Batts, J. Easley &amp; J. Sale</t>
  </si>
  <si>
    <t>USA 22</t>
  </si>
  <si>
    <t>GBR1195</t>
  </si>
  <si>
    <t>P. Blowers*, J. McCarthy* &amp; A. Yates</t>
  </si>
  <si>
    <t>GBR1020</t>
  </si>
  <si>
    <t>L. Chaplin, R. Chaplin &amp; M. Johnston</t>
  </si>
  <si>
    <t>USA1220</t>
  </si>
  <si>
    <t>H. Jones*, D. Whelan*, M. Whelan &amp; C. Lewis</t>
  </si>
  <si>
    <t>USA294</t>
  </si>
  <si>
    <t>D. Neville*, M. Hobson* &amp; C. Ceyer III</t>
  </si>
  <si>
    <t>USA 28</t>
  </si>
  <si>
    <t>BER1249</t>
  </si>
  <si>
    <t>T. Patton, R. Billingham &amp; W. Thompson</t>
  </si>
  <si>
    <t>Bermuda</t>
  </si>
  <si>
    <t>ISR204</t>
  </si>
  <si>
    <t>S. Brokman*, A. Bilik*, A. Shulman &amp; V. Ben-kiki</t>
  </si>
  <si>
    <t>Israel</t>
  </si>
  <si>
    <t>USA971</t>
  </si>
  <si>
    <t>K. Hestehave, K. Clausen &amp; B. Branstad</t>
  </si>
  <si>
    <t>USA1092</t>
  </si>
  <si>
    <t>S. Kelley, B. Altman &amp; M. Hennely</t>
  </si>
  <si>
    <t>CAN1154</t>
  </si>
  <si>
    <t>G. McKay, J. Conway, I. Brown &amp; B. McKane</t>
  </si>
  <si>
    <t>USA1238</t>
  </si>
  <si>
    <t>G. Gilbert, C. Lewis &amp; R. Erda</t>
  </si>
  <si>
    <t>AUS869</t>
  </si>
  <si>
    <t>J. Warlow, G. Geiger &amp; D. Ingram</t>
  </si>
  <si>
    <t>Aus 11</t>
  </si>
  <si>
    <t>CAN789</t>
  </si>
  <si>
    <t>P. Rafuse, S. Handrahan &amp; F. Kennedy</t>
  </si>
  <si>
    <t>USA1103</t>
  </si>
  <si>
    <t>J. Ulbrich, M. Storrs &amp; S. deLisser</t>
  </si>
  <si>
    <t>USA1261</t>
  </si>
  <si>
    <t>T. Piper, S. Rice &amp; T. Banks</t>
  </si>
  <si>
    <t>USA1107</t>
  </si>
  <si>
    <t>T. Boyle, J. Priddis, D. Dowd &amp; P. LeBoussiere</t>
  </si>
  <si>
    <t>CAN1053</t>
  </si>
  <si>
    <t>A. Gray, M. LaFleche &amp; N. Sinclair</t>
  </si>
  <si>
    <t>Can 3</t>
  </si>
  <si>
    <t>USA1199</t>
  </si>
  <si>
    <t>I. Evans, T. Britton &amp; M. Craig</t>
  </si>
  <si>
    <t>USA 15</t>
  </si>
  <si>
    <t>USA904</t>
  </si>
  <si>
    <t>E. Ash*, C. Kimmendahl* &amp; D. Sligh</t>
  </si>
  <si>
    <t>USA1209</t>
  </si>
  <si>
    <t>D. Smalley*, G. Corwin* &amp; D. Kurts</t>
  </si>
  <si>
    <t>USA1263</t>
  </si>
  <si>
    <t>A. Giglia*, S. Weil* &amp; J. Corwin</t>
  </si>
  <si>
    <t>USA1153</t>
  </si>
  <si>
    <t>J. Bainton, G. Bottino &amp; S. Citrin</t>
  </si>
  <si>
    <t>USA 30</t>
  </si>
  <si>
    <t>USA1076</t>
  </si>
  <si>
    <t>R. Bodden*, T. Yourieff* &amp; S. Mogle</t>
  </si>
  <si>
    <t>CAN1072</t>
  </si>
  <si>
    <t>G. Anderson*, M. Clarke* &amp; R. Battye</t>
  </si>
  <si>
    <t>USA1090</t>
  </si>
  <si>
    <t>D. Dever, R. Shellow &amp; A. Mulder</t>
  </si>
  <si>
    <t>USA517</t>
  </si>
  <si>
    <t>W. Edwards, T. Platt &amp; J. Muller</t>
  </si>
  <si>
    <t>USA1207</t>
  </si>
  <si>
    <t>J. Padnos, R. Gamache &amp; M. Munson</t>
  </si>
  <si>
    <t>USA664</t>
  </si>
  <si>
    <t>W. O'Connor, S. Beckwith &amp; J. Nyan</t>
  </si>
  <si>
    <t>USA1111</t>
  </si>
  <si>
    <t>P. Stadel, M. Toso &amp; T. Naylon</t>
  </si>
  <si>
    <t>USA1222</t>
  </si>
  <si>
    <t>C. Marx, G. Marx &amp; T. Marx</t>
  </si>
  <si>
    <t>USA162</t>
  </si>
  <si>
    <t>E. Altman, A. Whittone &amp; W. Kalmbach</t>
  </si>
  <si>
    <t>USA1212</t>
  </si>
  <si>
    <t>J. Nye, T. Burnham &amp; S. Adler</t>
  </si>
  <si>
    <t>AUS1150</t>
  </si>
  <si>
    <t>B. Steele, C. Wallrock &amp; J. Wurmfeld</t>
  </si>
  <si>
    <t>AUS Swan River</t>
  </si>
  <si>
    <t>USA981</t>
  </si>
  <si>
    <t>T. Dawson*, K. Germain* &amp; J. Harvey</t>
  </si>
  <si>
    <t>USA1016</t>
  </si>
  <si>
    <t>R. Schlesinger, A. Seriney &amp; R. Casasco</t>
  </si>
  <si>
    <t>USA569</t>
  </si>
  <si>
    <t>G. Hodkinson*, B. Dyett &amp; S. Fisk</t>
  </si>
  <si>
    <t>USA579</t>
  </si>
  <si>
    <t>R. Stevens, D. Brush, M. Grosby &amp; C. Seiler</t>
  </si>
  <si>
    <t>USA 25</t>
  </si>
  <si>
    <t>USA1139</t>
  </si>
  <si>
    <t>R. Ross, P. Rowson, D. Shillingburg &amp; D. Olsen</t>
  </si>
  <si>
    <t>USA1241</t>
  </si>
  <si>
    <t>K. Womack, J. Peine &amp; L. Cozzolino</t>
  </si>
  <si>
    <t>AUS738</t>
  </si>
  <si>
    <t>G. Hinds, A. Gavenlock &amp; R. Blackwell</t>
  </si>
  <si>
    <t>Sydney Harbor</t>
  </si>
  <si>
    <t>USA663</t>
  </si>
  <si>
    <t>W. Chambers, M. Berge &amp; C. Schasiepen</t>
  </si>
  <si>
    <t>USA1012</t>
  </si>
  <si>
    <t>C. Baker, P. Simpson &amp; M. Sykes</t>
  </si>
  <si>
    <t>USA4</t>
  </si>
  <si>
    <t>R. Hertz, G. Sentilles &amp; R. Hertz</t>
  </si>
  <si>
    <t>USA988</t>
  </si>
  <si>
    <t>J. Fulp, R. White &amp; J. Corwin</t>
  </si>
  <si>
    <t>DEN1003</t>
  </si>
  <si>
    <t>M. Weis-Fogh, A. Mulverstedt &amp; R. Bojesen</t>
  </si>
  <si>
    <t>Samso/Den</t>
  </si>
  <si>
    <t>BDF</t>
  </si>
  <si>
    <t>BFD</t>
  </si>
  <si>
    <t>FD</t>
  </si>
  <si>
    <t>FP</t>
  </si>
  <si>
    <t>NF</t>
  </si>
  <si>
    <t>ZFP</t>
  </si>
  <si>
    <t>CS</t>
  </si>
  <si>
    <t>Low Point Tot</t>
  </si>
  <si>
    <t>Races</t>
  </si>
  <si>
    <t>Sorted using C-S score with one discard</t>
  </si>
  <si>
    <t>** 106 &amp; 182 receive 1 start credit (2003 Nationals)</t>
  </si>
  <si>
    <t>** 49, 106 182, 221, 117 receive 1 race day credit for their RC Service on Sep. 28th.</t>
  </si>
  <si>
    <t>** 49, 106, 182, 221, 117 receive 1 race day credit for their RC Service on the 28th.</t>
  </si>
  <si>
    <t>Crew Race</t>
  </si>
  <si>
    <t>Com Crocker</t>
  </si>
  <si>
    <t>Philippe Houze</t>
  </si>
  <si>
    <t>Bill Gerity</t>
  </si>
  <si>
    <t>Driver</t>
  </si>
  <si>
    <t>20-30</t>
  </si>
  <si>
    <t>Race 4</t>
  </si>
  <si>
    <t>Race 5</t>
  </si>
  <si>
    <t>Davis, Greg</t>
  </si>
  <si>
    <t>McGuire, Skip</t>
  </si>
  <si>
    <t>O'Brien, Tom</t>
  </si>
  <si>
    <t>Schulz, Roland</t>
  </si>
  <si>
    <t>Gibbons, Justin</t>
  </si>
  <si>
    <t>As of October 15, 2003</t>
  </si>
  <si>
    <t>Columbus Regatta</t>
  </si>
  <si>
    <t>16 Tom Sanford</t>
  </si>
  <si>
    <t>Tom Sanford</t>
  </si>
  <si>
    <t xml:space="preserve">Columbus Day Regatta: </t>
  </si>
  <si>
    <t>Larchmont Yacht Club</t>
  </si>
  <si>
    <t>October 11-12, 2003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</si>
</sst>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s>
  <fonts count="51">
    <font>
      <sz val="10"/>
      <name val="Arial"/>
      <family val="0"/>
    </font>
    <font>
      <b/>
      <sz val="10"/>
      <name val="Arial"/>
      <family val="2"/>
    </font>
    <font>
      <b/>
      <sz val="12"/>
      <name val="Arial"/>
      <family val="2"/>
    </font>
    <font>
      <sz val="10"/>
      <color indexed="12"/>
      <name val="Arial"/>
      <family val="2"/>
    </font>
    <font>
      <b/>
      <u val="single"/>
      <sz val="12"/>
      <color indexed="18"/>
      <name val="Arial"/>
      <family val="2"/>
    </font>
    <font>
      <b/>
      <u val="single"/>
      <sz val="10"/>
      <color indexed="18"/>
      <name val="Arial"/>
      <family val="2"/>
    </font>
    <font>
      <b/>
      <u val="single"/>
      <sz val="10"/>
      <name val="Arial"/>
      <family val="2"/>
    </font>
    <font>
      <sz val="10"/>
      <name val="Arial Unicode MS"/>
      <family val="2"/>
    </font>
    <font>
      <sz val="8"/>
      <name val="Arial"/>
      <family val="2"/>
    </font>
    <font>
      <sz val="10"/>
      <color indexed="9"/>
      <name val="Arial"/>
      <family val="2"/>
    </font>
    <font>
      <b/>
      <sz val="10"/>
      <name val="Arial Unicode MS"/>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0"/>
      <color indexed="8"/>
      <name val="Times New Roman"/>
      <family val="1"/>
    </font>
    <font>
      <sz val="10"/>
      <color indexed="22"/>
      <name val="Arial"/>
      <family val="2"/>
    </font>
    <font>
      <b/>
      <sz val="14"/>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ck"/>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medium"/>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dotted"/>
      <top>
        <color indexed="63"/>
      </top>
      <bottom style="dotted"/>
    </border>
    <border>
      <left style="dotted"/>
      <right style="dotted"/>
      <top>
        <color indexed="63"/>
      </top>
      <bottom style="dotted"/>
    </border>
    <border>
      <left style="dotted"/>
      <right style="medium"/>
      <top>
        <color indexed="63"/>
      </top>
      <bottom style="dotted"/>
    </border>
    <border>
      <left style="dotted"/>
      <right>
        <color indexed="63"/>
      </right>
      <top style="medium"/>
      <bottom style="dotted"/>
    </border>
    <border>
      <left style="dotted"/>
      <right>
        <color indexed="63"/>
      </right>
      <top style="dotted"/>
      <bottom style="dotted"/>
    </border>
    <border>
      <left style="dotted"/>
      <right>
        <color indexed="63"/>
      </right>
      <top style="dotted"/>
      <bottom style="medium"/>
    </border>
    <border>
      <left style="dotted"/>
      <right>
        <color indexed="63"/>
      </right>
      <top>
        <color indexed="63"/>
      </top>
      <bottom style="dotted"/>
    </border>
    <border>
      <left>
        <color indexed="63"/>
      </left>
      <right style="dotted"/>
      <top style="medium"/>
      <bottom style="dotted"/>
    </border>
    <border>
      <left>
        <color indexed="63"/>
      </left>
      <right style="dotted"/>
      <top style="dotted"/>
      <bottom style="dotted"/>
    </border>
    <border>
      <left>
        <color indexed="63"/>
      </left>
      <right style="dotted"/>
      <top style="dotted"/>
      <bottom style="medium"/>
    </border>
    <border>
      <left>
        <color indexed="63"/>
      </left>
      <right style="dotted"/>
      <top>
        <color indexed="63"/>
      </top>
      <bottom>
        <color indexed="63"/>
      </bottom>
    </border>
    <border>
      <left>
        <color indexed="63"/>
      </left>
      <right style="dotted"/>
      <top>
        <color indexed="63"/>
      </top>
      <bottom style="dotted"/>
    </border>
    <border>
      <left style="dotted"/>
      <right>
        <color indexed="63"/>
      </right>
      <top>
        <color indexed="63"/>
      </top>
      <bottom>
        <color indexed="63"/>
      </bottom>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color indexed="63"/>
      </top>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medium"/>
      <right style="dotted"/>
      <top style="dotted"/>
      <bottom>
        <color indexed="63"/>
      </bottom>
    </border>
    <border>
      <left style="dotted"/>
      <right style="dotted"/>
      <top style="dotted"/>
      <bottom>
        <color indexed="63"/>
      </bottom>
    </border>
    <border>
      <left style="medium"/>
      <right style="dotted"/>
      <top style="medium"/>
      <bottom style="medium"/>
    </border>
    <border>
      <left style="dotted"/>
      <right style="dotted"/>
      <top style="medium"/>
      <bottom style="medium"/>
    </border>
    <border>
      <left style="dotted"/>
      <right style="medium"/>
      <top style="medium"/>
      <bottom style="medium"/>
    </border>
    <border>
      <left style="medium"/>
      <right style="medium"/>
      <top>
        <color indexed="63"/>
      </top>
      <bottom style="dotted"/>
    </border>
    <border>
      <left>
        <color indexed="63"/>
      </left>
      <right style="dotted"/>
      <top style="medium"/>
      <bottom style="medium"/>
    </border>
    <border>
      <left style="dotted"/>
      <right>
        <color indexed="63"/>
      </right>
      <top style="medium"/>
      <bottom style="medium"/>
    </border>
    <border>
      <left style="dotted"/>
      <right style="medium"/>
      <top style="dotted"/>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6">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0" fontId="4" fillId="0" borderId="0" xfId="0" applyFont="1" applyAlignment="1">
      <alignment/>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left"/>
    </xf>
    <xf numFmtId="171" fontId="0" fillId="0" borderId="10" xfId="42" applyNumberFormat="1" applyFont="1" applyBorder="1" applyAlignment="1" quotePrefix="1">
      <alignment/>
    </xf>
    <xf numFmtId="171" fontId="0" fillId="0" borderId="11" xfId="42" applyNumberFormat="1" applyFont="1" applyBorder="1" applyAlignment="1" quotePrefix="1">
      <alignment/>
    </xf>
    <xf numFmtId="0" fontId="1" fillId="0" borderId="12" xfId="0" applyFont="1" applyBorder="1" applyAlignment="1">
      <alignment/>
    </xf>
    <xf numFmtId="0" fontId="1" fillId="0" borderId="13" xfId="0" applyFont="1" applyBorder="1" applyAlignment="1">
      <alignment/>
    </xf>
    <xf numFmtId="0" fontId="0" fillId="35" borderId="14" xfId="0" applyFill="1" applyBorder="1" applyAlignment="1">
      <alignment horizontal="center" wrapText="1"/>
    </xf>
    <xf numFmtId="170" fontId="0" fillId="35" borderId="15" xfId="42" applyNumberFormat="1" applyFont="1" applyFill="1" applyBorder="1" applyAlignment="1">
      <alignment horizontal="center" wrapText="1"/>
    </xf>
    <xf numFmtId="0" fontId="0" fillId="36" borderId="0" xfId="0" applyFill="1" applyAlignment="1">
      <alignment/>
    </xf>
    <xf numFmtId="0" fontId="7" fillId="36" borderId="0" xfId="0" applyFont="1" applyFill="1" applyAlignment="1">
      <alignment/>
    </xf>
    <xf numFmtId="1" fontId="0" fillId="0" borderId="0" xfId="42" applyNumberFormat="1" applyFont="1" applyBorder="1" applyAlignment="1" quotePrefix="1">
      <alignment horizontal="center"/>
    </xf>
    <xf numFmtId="1" fontId="0" fillId="0" borderId="16" xfId="42" applyNumberFormat="1" applyFont="1" applyBorder="1" applyAlignment="1" quotePrefix="1">
      <alignment horizontal="center"/>
    </xf>
    <xf numFmtId="171" fontId="0" fillId="0" borderId="17" xfId="42" applyNumberFormat="1" applyFont="1" applyBorder="1" applyAlignment="1" quotePrefix="1">
      <alignment/>
    </xf>
    <xf numFmtId="1" fontId="0" fillId="0" borderId="18" xfId="42" applyNumberFormat="1" applyFont="1" applyBorder="1" applyAlignment="1">
      <alignment horizontal="center"/>
    </xf>
    <xf numFmtId="1" fontId="0" fillId="0" borderId="19" xfId="42" applyNumberFormat="1" applyFont="1" applyBorder="1" applyAlignment="1">
      <alignment horizontal="center"/>
    </xf>
    <xf numFmtId="16" fontId="0" fillId="35" borderId="20" xfId="0" applyNumberFormat="1" applyFill="1" applyBorder="1" applyAlignment="1">
      <alignment textRotation="90"/>
    </xf>
    <xf numFmtId="0" fontId="2" fillId="36" borderId="0" xfId="0" applyFont="1" applyFill="1" applyAlignment="1">
      <alignment/>
    </xf>
    <xf numFmtId="16" fontId="0" fillId="35" borderId="21" xfId="0" applyNumberFormat="1" applyFont="1" applyFill="1" applyBorder="1" applyAlignment="1">
      <alignment textRotation="90"/>
    </xf>
    <xf numFmtId="16" fontId="0" fillId="35" borderId="22" xfId="0" applyNumberFormat="1" applyFont="1" applyFill="1" applyBorder="1" applyAlignment="1">
      <alignment textRotation="90"/>
    </xf>
    <xf numFmtId="0" fontId="1" fillId="36" borderId="0" xfId="0" applyFont="1" applyFill="1" applyAlignment="1">
      <alignment/>
    </xf>
    <xf numFmtId="16" fontId="0" fillId="35" borderId="23" xfId="0" applyNumberFormat="1" applyFont="1" applyFill="1" applyBorder="1" applyAlignment="1">
      <alignment textRotation="90"/>
    </xf>
    <xf numFmtId="0" fontId="0" fillId="0" borderId="24" xfId="0" applyBorder="1" applyAlignment="1">
      <alignment horizontal="right"/>
    </xf>
    <xf numFmtId="0" fontId="0" fillId="0" borderId="20" xfId="0" applyBorder="1" applyAlignment="1">
      <alignment horizontal="center"/>
    </xf>
    <xf numFmtId="170" fontId="0" fillId="0" borderId="20" xfId="42" applyNumberFormat="1" applyFont="1" applyBorder="1" applyAlignment="1">
      <alignment horizontal="center"/>
    </xf>
    <xf numFmtId="170" fontId="0" fillId="0" borderId="25" xfId="42" applyNumberFormat="1" applyFont="1" applyBorder="1" applyAlignment="1">
      <alignment horizontal="right"/>
    </xf>
    <xf numFmtId="0" fontId="0" fillId="0" borderId="21" xfId="0" applyFont="1" applyBorder="1" applyAlignment="1">
      <alignment horizontal="center"/>
    </xf>
    <xf numFmtId="0" fontId="0" fillId="0" borderId="25" xfId="0" applyFont="1" applyBorder="1" applyAlignment="1">
      <alignment horizontal="center"/>
    </xf>
    <xf numFmtId="1" fontId="0" fillId="0" borderId="26" xfId="42" applyNumberFormat="1" applyFont="1" applyBorder="1" applyAlignment="1">
      <alignment horizontal="center"/>
    </xf>
    <xf numFmtId="1" fontId="0" fillId="0" borderId="27" xfId="42" applyNumberFormat="1" applyFont="1" applyBorder="1" applyAlignment="1" quotePrefix="1">
      <alignment horizontal="center"/>
    </xf>
    <xf numFmtId="0" fontId="9" fillId="36" borderId="0" xfId="0" applyFont="1" applyFill="1" applyAlignment="1">
      <alignment/>
    </xf>
    <xf numFmtId="0" fontId="9" fillId="36" borderId="0" xfId="0" applyFont="1" applyFill="1" applyAlignment="1">
      <alignment horizontal="right"/>
    </xf>
    <xf numFmtId="0" fontId="9" fillId="36" borderId="0" xfId="0" applyFont="1" applyFill="1" applyAlignment="1">
      <alignment horizontal="center"/>
    </xf>
    <xf numFmtId="0" fontId="10" fillId="36" borderId="0" xfId="0" applyFont="1" applyFill="1" applyAlignment="1">
      <alignment/>
    </xf>
    <xf numFmtId="0" fontId="0" fillId="0" borderId="14" xfId="0" applyBorder="1" applyAlignment="1">
      <alignment horizontal="right"/>
    </xf>
    <xf numFmtId="0" fontId="0" fillId="36" borderId="0" xfId="0" applyFill="1" applyAlignment="1">
      <alignment horizontal="center"/>
    </xf>
    <xf numFmtId="0" fontId="0" fillId="36" borderId="0" xfId="0" applyFont="1" applyFill="1" applyAlignment="1">
      <alignment horizontal="center"/>
    </xf>
    <xf numFmtId="0" fontId="0" fillId="36" borderId="0" xfId="0" applyFont="1" applyFill="1" applyAlignment="1">
      <alignment/>
    </xf>
    <xf numFmtId="0" fontId="3" fillId="0" borderId="2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8" fillId="36" borderId="0" xfId="0" applyFont="1" applyFill="1" applyAlignment="1">
      <alignment/>
    </xf>
    <xf numFmtId="0" fontId="2" fillId="36" borderId="0" xfId="0" applyFont="1" applyFill="1" applyBorder="1" applyAlignment="1">
      <alignment/>
    </xf>
    <xf numFmtId="0" fontId="0" fillId="36" borderId="26" xfId="0" applyFill="1" applyBorder="1" applyAlignment="1">
      <alignment/>
    </xf>
    <xf numFmtId="0" fontId="0" fillId="36" borderId="18" xfId="0" applyFill="1" applyBorder="1" applyAlignment="1">
      <alignment/>
    </xf>
    <xf numFmtId="0" fontId="3" fillId="36" borderId="37" xfId="0" applyFont="1" applyFill="1" applyBorder="1" applyAlignment="1" applyProtection="1">
      <alignment horizontal="center"/>
      <protection locked="0"/>
    </xf>
    <xf numFmtId="0" fontId="3" fillId="36" borderId="38" xfId="0" applyFont="1" applyFill="1" applyBorder="1" applyAlignment="1" applyProtection="1">
      <alignment horizontal="center"/>
      <protection locked="0"/>
    </xf>
    <xf numFmtId="0" fontId="3" fillId="36" borderId="39" xfId="0" applyFont="1" applyFill="1" applyBorder="1" applyAlignment="1" applyProtection="1">
      <alignment horizontal="center"/>
      <protection locked="0"/>
    </xf>
    <xf numFmtId="0" fontId="3" fillId="36" borderId="40" xfId="0" applyFont="1" applyFill="1" applyBorder="1" applyAlignment="1" applyProtection="1">
      <alignment horizontal="center"/>
      <protection locked="0"/>
    </xf>
    <xf numFmtId="170" fontId="0" fillId="36" borderId="0" xfId="42" applyNumberFormat="1" applyFont="1" applyFill="1" applyAlignment="1">
      <alignment/>
    </xf>
    <xf numFmtId="0" fontId="0" fillId="36" borderId="27" xfId="0" applyFill="1" applyBorder="1" applyAlignment="1">
      <alignment horizontal="center"/>
    </xf>
    <xf numFmtId="0" fontId="13" fillId="36" borderId="0" xfId="0" applyFont="1" applyFill="1" applyAlignment="1">
      <alignment/>
    </xf>
    <xf numFmtId="0" fontId="14" fillId="36" borderId="0" xfId="0" applyFont="1" applyFill="1" applyAlignment="1">
      <alignment/>
    </xf>
    <xf numFmtId="170" fontId="0" fillId="36" borderId="27" xfId="42" applyNumberFormat="1" applyFont="1" applyFill="1" applyBorder="1" applyAlignment="1">
      <alignment horizontal="center"/>
    </xf>
    <xf numFmtId="0" fontId="0" fillId="36" borderId="0" xfId="0" applyFill="1" applyBorder="1" applyAlignment="1">
      <alignment horizontal="center"/>
    </xf>
    <xf numFmtId="170" fontId="0" fillId="36" borderId="0" xfId="42" applyNumberFormat="1" applyFont="1" applyFill="1" applyBorder="1" applyAlignment="1">
      <alignment horizontal="center"/>
    </xf>
    <xf numFmtId="0" fontId="0" fillId="36" borderId="19" xfId="0" applyFill="1" applyBorder="1" applyAlignment="1">
      <alignment horizontal="right"/>
    </xf>
    <xf numFmtId="0" fontId="0" fillId="36" borderId="16" xfId="0" applyFill="1" applyBorder="1" applyAlignment="1">
      <alignment horizontal="center"/>
    </xf>
    <xf numFmtId="170" fontId="0" fillId="36" borderId="16" xfId="42" applyNumberFormat="1" applyFont="1" applyFill="1" applyBorder="1" applyAlignment="1">
      <alignment horizontal="center"/>
    </xf>
    <xf numFmtId="170" fontId="3" fillId="36" borderId="0" xfId="42" applyNumberFormat="1" applyFont="1" applyFill="1" applyAlignment="1">
      <alignment/>
    </xf>
    <xf numFmtId="0" fontId="1" fillId="36" borderId="41" xfId="0" applyFont="1" applyFill="1" applyBorder="1" applyAlignment="1">
      <alignment/>
    </xf>
    <xf numFmtId="0" fontId="1" fillId="36" borderId="42" xfId="0" applyFont="1" applyFill="1" applyBorder="1" applyAlignment="1">
      <alignment/>
    </xf>
    <xf numFmtId="170" fontId="0" fillId="36" borderId="0" xfId="42" applyNumberFormat="1" applyFont="1" applyFill="1" applyAlignment="1">
      <alignment horizontal="center"/>
    </xf>
    <xf numFmtId="170" fontId="0" fillId="36" borderId="27" xfId="42" applyNumberFormat="1" applyFont="1" applyFill="1" applyBorder="1" applyAlignment="1">
      <alignment horizontal="right"/>
    </xf>
    <xf numFmtId="170" fontId="0" fillId="36" borderId="0" xfId="42" applyNumberFormat="1" applyFont="1" applyFill="1" applyBorder="1" applyAlignment="1">
      <alignment horizontal="right"/>
    </xf>
    <xf numFmtId="170" fontId="0" fillId="36" borderId="16" xfId="42" applyNumberFormat="1" applyFont="1" applyFill="1" applyBorder="1" applyAlignment="1">
      <alignment horizontal="right"/>
    </xf>
    <xf numFmtId="0" fontId="0" fillId="36" borderId="14" xfId="0" applyFill="1" applyBorder="1" applyAlignment="1">
      <alignment horizontal="center" wrapText="1"/>
    </xf>
    <xf numFmtId="16" fontId="0" fillId="36" borderId="20" xfId="0" applyNumberFormat="1" applyFill="1" applyBorder="1" applyAlignment="1">
      <alignment textRotation="90"/>
    </xf>
    <xf numFmtId="170" fontId="0" fillId="36" borderId="25" xfId="42" applyNumberFormat="1" applyFont="1" applyFill="1" applyBorder="1" applyAlignment="1">
      <alignment horizontal="center" wrapText="1"/>
    </xf>
    <xf numFmtId="0" fontId="1" fillId="36" borderId="0" xfId="0" applyFont="1" applyFill="1" applyBorder="1" applyAlignment="1">
      <alignment/>
    </xf>
    <xf numFmtId="0" fontId="1" fillId="36" borderId="0" xfId="0" applyFont="1" applyFill="1" applyBorder="1" applyAlignment="1">
      <alignment horizontal="center"/>
    </xf>
    <xf numFmtId="0" fontId="0" fillId="36" borderId="26" xfId="0" applyFill="1" applyBorder="1" applyAlignment="1">
      <alignment horizontal="right"/>
    </xf>
    <xf numFmtId="170" fontId="0" fillId="36" borderId="17" xfId="42" applyNumberFormat="1" applyFont="1" applyFill="1" applyBorder="1" applyAlignment="1">
      <alignment horizontal="right"/>
    </xf>
    <xf numFmtId="0" fontId="0" fillId="36" borderId="43" xfId="0" applyFont="1" applyFill="1" applyBorder="1" applyAlignment="1">
      <alignment horizontal="center"/>
    </xf>
    <xf numFmtId="0" fontId="0" fillId="36" borderId="44" xfId="0" applyFont="1" applyFill="1" applyBorder="1" applyAlignment="1">
      <alignment horizontal="center"/>
    </xf>
    <xf numFmtId="0" fontId="0" fillId="36" borderId="45" xfId="0" applyFill="1" applyBorder="1" applyAlignment="1">
      <alignment horizontal="center" wrapText="1"/>
    </xf>
    <xf numFmtId="170" fontId="0" fillId="36" borderId="45" xfId="42" applyNumberFormat="1" applyFont="1" applyFill="1" applyBorder="1" applyAlignment="1">
      <alignment horizontal="center" wrapText="1"/>
    </xf>
    <xf numFmtId="16" fontId="8" fillId="35" borderId="37" xfId="0" applyNumberFormat="1" applyFont="1" applyFill="1" applyBorder="1" applyAlignment="1">
      <alignment horizontal="center"/>
    </xf>
    <xf numFmtId="16" fontId="8" fillId="35" borderId="39" xfId="0" applyNumberFormat="1" applyFont="1" applyFill="1" applyBorder="1" applyAlignment="1">
      <alignment horizontal="center"/>
    </xf>
    <xf numFmtId="0" fontId="0" fillId="36" borderId="41" xfId="0" applyFont="1" applyFill="1" applyBorder="1" applyAlignment="1">
      <alignment horizontal="center"/>
    </xf>
    <xf numFmtId="165" fontId="0" fillId="36" borderId="41" xfId="42" applyNumberFormat="1" applyFont="1" applyFill="1" applyBorder="1" applyAlignment="1" quotePrefix="1">
      <alignment horizontal="center"/>
    </xf>
    <xf numFmtId="0" fontId="0" fillId="36" borderId="42" xfId="0" applyFont="1" applyFill="1" applyBorder="1" applyAlignment="1">
      <alignment horizontal="center"/>
    </xf>
    <xf numFmtId="165" fontId="0" fillId="36" borderId="42" xfId="42" applyNumberFormat="1" applyFont="1" applyFill="1" applyBorder="1" applyAlignment="1" quotePrefix="1">
      <alignment horizontal="center"/>
    </xf>
    <xf numFmtId="0" fontId="0" fillId="36" borderId="46" xfId="0" applyFont="1" applyFill="1" applyBorder="1" applyAlignment="1">
      <alignment horizontal="center"/>
    </xf>
    <xf numFmtId="165" fontId="0" fillId="36" borderId="46" xfId="42" applyNumberFormat="1" applyFont="1" applyFill="1" applyBorder="1" applyAlignment="1" quotePrefix="1">
      <alignment horizontal="center"/>
    </xf>
    <xf numFmtId="0" fontId="3" fillId="36" borderId="47" xfId="0" applyFont="1" applyFill="1" applyBorder="1" applyAlignment="1" applyProtection="1">
      <alignment horizontal="center"/>
      <protection locked="0"/>
    </xf>
    <xf numFmtId="0" fontId="3" fillId="36" borderId="48" xfId="0" applyFont="1" applyFill="1" applyBorder="1" applyAlignment="1" applyProtection="1">
      <alignment horizontal="center"/>
      <protection locked="0"/>
    </xf>
    <xf numFmtId="0" fontId="0" fillId="36" borderId="49" xfId="0" applyFont="1" applyFill="1" applyBorder="1" applyAlignment="1">
      <alignment horizontal="center"/>
    </xf>
    <xf numFmtId="165" fontId="0" fillId="36" borderId="49" xfId="42" applyNumberFormat="1" applyFont="1" applyFill="1" applyBorder="1" applyAlignment="1" quotePrefix="1">
      <alignment horizontal="center"/>
    </xf>
    <xf numFmtId="0" fontId="0" fillId="36" borderId="0" xfId="0" applyFill="1" applyAlignment="1">
      <alignment horizontal="right"/>
    </xf>
    <xf numFmtId="0" fontId="15" fillId="36" borderId="50" xfId="0" applyFont="1" applyFill="1" applyBorder="1" applyAlignment="1">
      <alignment horizontal="center" vertical="top" wrapText="1"/>
    </xf>
    <xf numFmtId="0" fontId="15" fillId="36" borderId="51" xfId="0" applyFont="1" applyFill="1" applyBorder="1" applyAlignment="1">
      <alignment vertical="top" wrapText="1"/>
    </xf>
    <xf numFmtId="0" fontId="15" fillId="36" borderId="51" xfId="0" applyFont="1" applyFill="1" applyBorder="1" applyAlignment="1">
      <alignment horizontal="center" vertical="top" wrapText="1"/>
    </xf>
    <xf numFmtId="0" fontId="15" fillId="36" borderId="52" xfId="0" applyFont="1" applyFill="1" applyBorder="1" applyAlignment="1">
      <alignment horizontal="center" vertical="top" wrapText="1"/>
    </xf>
    <xf numFmtId="0" fontId="15" fillId="36" borderId="53" xfId="0" applyFont="1" applyFill="1" applyBorder="1" applyAlignment="1">
      <alignment vertical="top" wrapText="1"/>
    </xf>
    <xf numFmtId="0" fontId="15" fillId="36" borderId="53" xfId="0" applyFont="1" applyFill="1" applyBorder="1" applyAlignment="1">
      <alignment horizontal="center" vertical="top" wrapText="1"/>
    </xf>
    <xf numFmtId="0" fontId="15" fillId="36" borderId="54" xfId="0" applyFont="1" applyFill="1" applyBorder="1" applyAlignment="1">
      <alignment horizontal="center" vertical="top" wrapText="1"/>
    </xf>
    <xf numFmtId="0" fontId="15" fillId="36" borderId="55" xfId="0" applyFont="1" applyFill="1" applyBorder="1" applyAlignment="1">
      <alignment horizontal="center" vertical="top" wrapText="1"/>
    </xf>
    <xf numFmtId="0" fontId="0" fillId="36" borderId="56" xfId="0" applyFill="1" applyBorder="1" applyAlignment="1">
      <alignment horizontal="center"/>
    </xf>
    <xf numFmtId="0" fontId="0" fillId="36" borderId="37" xfId="0" applyFill="1" applyBorder="1" applyAlignment="1">
      <alignment horizontal="center"/>
    </xf>
    <xf numFmtId="0" fontId="0" fillId="36" borderId="39" xfId="0" applyFill="1" applyBorder="1" applyAlignment="1">
      <alignment horizontal="center"/>
    </xf>
    <xf numFmtId="0" fontId="11" fillId="36" borderId="0" xfId="53" applyFill="1" applyAlignment="1" applyProtection="1">
      <alignment/>
      <protection/>
    </xf>
    <xf numFmtId="0" fontId="8" fillId="36" borderId="57"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8" fillId="36" borderId="60" xfId="0" applyFont="1" applyFill="1" applyBorder="1" applyAlignment="1">
      <alignment horizontal="center"/>
    </xf>
    <xf numFmtId="0" fontId="8" fillId="36" borderId="61" xfId="0" applyFont="1" applyFill="1" applyBorder="1" applyAlignment="1">
      <alignment horizontal="center"/>
    </xf>
    <xf numFmtId="0" fontId="8" fillId="36" borderId="62" xfId="0" applyFont="1" applyFill="1" applyBorder="1" applyAlignment="1">
      <alignment horizontal="center"/>
    </xf>
    <xf numFmtId="179" fontId="8" fillId="36" borderId="60" xfId="0" applyNumberFormat="1" applyFont="1" applyFill="1" applyBorder="1" applyAlignment="1">
      <alignment horizontal="center"/>
    </xf>
    <xf numFmtId="179" fontId="8" fillId="36" borderId="61" xfId="0" applyNumberFormat="1" applyFont="1" applyFill="1" applyBorder="1" applyAlignment="1">
      <alignment horizontal="center"/>
    </xf>
    <xf numFmtId="0" fontId="8" fillId="36" borderId="60" xfId="0" applyFont="1" applyFill="1" applyBorder="1" applyAlignment="1" quotePrefix="1">
      <alignment horizontal="center"/>
    </xf>
    <xf numFmtId="0" fontId="8" fillId="36" borderId="61" xfId="0" applyFont="1" applyFill="1" applyBorder="1" applyAlignment="1" quotePrefix="1">
      <alignment horizontal="center"/>
    </xf>
    <xf numFmtId="0" fontId="8" fillId="36" borderId="62" xfId="0" applyFont="1" applyFill="1" applyBorder="1" applyAlignment="1" quotePrefix="1">
      <alignment horizontal="center"/>
    </xf>
    <xf numFmtId="0" fontId="16" fillId="36" borderId="60" xfId="0" applyFont="1" applyFill="1" applyBorder="1" applyAlignment="1" applyProtection="1">
      <alignment horizontal="center"/>
      <protection locked="0"/>
    </xf>
    <xf numFmtId="0" fontId="16" fillId="36" borderId="61" xfId="0" applyFont="1" applyFill="1" applyBorder="1" applyAlignment="1" applyProtection="1">
      <alignment horizontal="center"/>
      <protection locked="0"/>
    </xf>
    <xf numFmtId="0" fontId="3" fillId="36" borderId="61" xfId="0" applyFont="1" applyFill="1" applyBorder="1" applyAlignment="1" applyProtection="1">
      <alignment horizontal="center"/>
      <protection locked="0"/>
    </xf>
    <xf numFmtId="0" fontId="3" fillId="36" borderId="62" xfId="0" applyFont="1" applyFill="1" applyBorder="1" applyAlignment="1" applyProtection="1">
      <alignment horizontal="center"/>
      <protection locked="0"/>
    </xf>
    <xf numFmtId="0" fontId="16" fillId="36" borderId="63" xfId="0" applyFont="1" applyFill="1" applyBorder="1" applyAlignment="1" applyProtection="1">
      <alignment horizontal="center"/>
      <protection locked="0"/>
    </xf>
    <xf numFmtId="0" fontId="16" fillId="36" borderId="64" xfId="0" applyFont="1" applyFill="1" applyBorder="1" applyAlignment="1" applyProtection="1">
      <alignment horizontal="center"/>
      <protection locked="0"/>
    </xf>
    <xf numFmtId="0" fontId="3" fillId="36" borderId="64" xfId="0" applyFont="1" applyFill="1" applyBorder="1" applyAlignment="1" applyProtection="1">
      <alignment horizontal="center"/>
      <protection locked="0"/>
    </xf>
    <xf numFmtId="0" fontId="3" fillId="36" borderId="65" xfId="0" applyFont="1" applyFill="1" applyBorder="1" applyAlignment="1" applyProtection="1">
      <alignment horizontal="center"/>
      <protection locked="0"/>
    </xf>
    <xf numFmtId="0" fontId="0" fillId="36" borderId="63" xfId="0" applyFont="1" applyFill="1" applyBorder="1" applyAlignment="1">
      <alignment horizontal="center"/>
    </xf>
    <xf numFmtId="0" fontId="0" fillId="36" borderId="64" xfId="0" applyFont="1" applyFill="1" applyBorder="1" applyAlignment="1">
      <alignment horizontal="center"/>
    </xf>
    <xf numFmtId="0" fontId="0" fillId="36" borderId="65" xfId="0" applyFont="1" applyFill="1" applyBorder="1" applyAlignment="1">
      <alignment horizontal="center"/>
    </xf>
    <xf numFmtId="16" fontId="0" fillId="36" borderId="66" xfId="0" applyNumberFormat="1" applyFont="1" applyFill="1" applyBorder="1" applyAlignment="1">
      <alignment textRotation="90"/>
    </xf>
    <xf numFmtId="16" fontId="0" fillId="36" borderId="67" xfId="0" applyNumberFormat="1" applyFont="1" applyFill="1" applyBorder="1" applyAlignment="1">
      <alignment textRotation="90"/>
    </xf>
    <xf numFmtId="16" fontId="0" fillId="36" borderId="68" xfId="0" applyNumberFormat="1" applyFont="1" applyFill="1" applyBorder="1" applyAlignment="1">
      <alignment textRotation="90"/>
    </xf>
    <xf numFmtId="0" fontId="16" fillId="36" borderId="69" xfId="0" applyFont="1" applyFill="1" applyBorder="1" applyAlignment="1" applyProtection="1">
      <alignment horizontal="center"/>
      <protection locked="0"/>
    </xf>
    <xf numFmtId="0" fontId="16" fillId="36" borderId="70" xfId="0" applyFont="1" applyFill="1" applyBorder="1" applyAlignment="1" applyProtection="1">
      <alignment horizontal="center"/>
      <protection locked="0"/>
    </xf>
    <xf numFmtId="0" fontId="3" fillId="36" borderId="70" xfId="0" applyFont="1" applyFill="1" applyBorder="1" applyAlignment="1" applyProtection="1">
      <alignment horizontal="center"/>
      <protection locked="0"/>
    </xf>
    <xf numFmtId="0" fontId="3" fillId="36" borderId="71" xfId="0" applyFont="1" applyFill="1" applyBorder="1" applyAlignment="1" applyProtection="1">
      <alignment horizontal="center"/>
      <protection locked="0"/>
    </xf>
    <xf numFmtId="0" fontId="16" fillId="36" borderId="57" xfId="0" applyFont="1" applyFill="1" applyBorder="1" applyAlignment="1" applyProtection="1">
      <alignment horizontal="center"/>
      <protection locked="0"/>
    </xf>
    <xf numFmtId="0" fontId="16" fillId="36" borderId="58" xfId="0" applyFont="1" applyFill="1" applyBorder="1" applyAlignment="1" applyProtection="1">
      <alignment horizontal="center"/>
      <protection locked="0"/>
    </xf>
    <xf numFmtId="0" fontId="3" fillId="36" borderId="58" xfId="0" applyFont="1" applyFill="1" applyBorder="1" applyAlignment="1" applyProtection="1">
      <alignment horizontal="center"/>
      <protection locked="0"/>
    </xf>
    <xf numFmtId="0" fontId="3" fillId="36" borderId="59" xfId="0" applyFont="1" applyFill="1" applyBorder="1" applyAlignment="1" applyProtection="1">
      <alignment horizontal="center"/>
      <protection locked="0"/>
    </xf>
    <xf numFmtId="0" fontId="8" fillId="36" borderId="72" xfId="0" applyFont="1" applyFill="1" applyBorder="1" applyAlignment="1">
      <alignment horizontal="center"/>
    </xf>
    <xf numFmtId="0" fontId="8" fillId="36" borderId="73" xfId="0" applyFont="1" applyFill="1" applyBorder="1" applyAlignment="1">
      <alignment horizontal="center"/>
    </xf>
    <xf numFmtId="0" fontId="0" fillId="36" borderId="74" xfId="0" applyFont="1" applyFill="1" applyBorder="1" applyAlignment="1">
      <alignment horizontal="center"/>
    </xf>
    <xf numFmtId="0" fontId="3" fillId="36" borderId="72" xfId="0" applyFont="1" applyFill="1" applyBorder="1" applyAlignment="1" applyProtection="1">
      <alignment horizontal="center"/>
      <protection locked="0"/>
    </xf>
    <xf numFmtId="0" fontId="3" fillId="36" borderId="73" xfId="0" applyFont="1" applyFill="1" applyBorder="1" applyAlignment="1" applyProtection="1">
      <alignment horizontal="center"/>
      <protection locked="0"/>
    </xf>
    <xf numFmtId="0" fontId="3" fillId="36" borderId="74" xfId="0" applyFont="1" applyFill="1" applyBorder="1" applyAlignment="1" applyProtection="1">
      <alignment horizontal="center"/>
      <protection locked="0"/>
    </xf>
    <xf numFmtId="0" fontId="3" fillId="36" borderId="75" xfId="0" applyFont="1" applyFill="1" applyBorder="1" applyAlignment="1" applyProtection="1">
      <alignment horizontal="center"/>
      <protection locked="0"/>
    </xf>
    <xf numFmtId="0" fontId="8" fillId="36" borderId="76" xfId="0" applyFont="1" applyFill="1" applyBorder="1" applyAlignment="1">
      <alignment horizontal="center"/>
    </xf>
    <xf numFmtId="0" fontId="8" fillId="36" borderId="77" xfId="0" applyFont="1" applyFill="1" applyBorder="1" applyAlignment="1">
      <alignment horizontal="center"/>
    </xf>
    <xf numFmtId="0" fontId="0" fillId="36" borderId="78" xfId="0" applyFont="1" applyFill="1" applyBorder="1" applyAlignment="1">
      <alignment horizontal="center"/>
    </xf>
    <xf numFmtId="16" fontId="0" fillId="36" borderId="79" xfId="0" applyNumberFormat="1" applyFont="1" applyFill="1" applyBorder="1" applyAlignment="1">
      <alignment textRotation="90"/>
    </xf>
    <xf numFmtId="0" fontId="3" fillId="36" borderId="76" xfId="0" applyFont="1" applyFill="1" applyBorder="1" applyAlignment="1" applyProtection="1">
      <alignment horizontal="center"/>
      <protection locked="0"/>
    </xf>
    <xf numFmtId="0" fontId="3" fillId="36" borderId="77" xfId="0" applyFont="1" applyFill="1" applyBorder="1" applyAlignment="1" applyProtection="1">
      <alignment horizontal="center"/>
      <protection locked="0"/>
    </xf>
    <xf numFmtId="0" fontId="3" fillId="36" borderId="78" xfId="0" applyFont="1" applyFill="1" applyBorder="1" applyAlignment="1" applyProtection="1">
      <alignment horizontal="center"/>
      <protection locked="0"/>
    </xf>
    <xf numFmtId="0" fontId="3" fillId="36" borderId="80" xfId="0" applyFont="1" applyFill="1" applyBorder="1" applyAlignment="1" applyProtection="1">
      <alignment horizontal="center"/>
      <protection locked="0"/>
    </xf>
    <xf numFmtId="0" fontId="3" fillId="36" borderId="57" xfId="0" applyFont="1" applyFill="1" applyBorder="1" applyAlignment="1" applyProtection="1">
      <alignment horizontal="center"/>
      <protection locked="0"/>
    </xf>
    <xf numFmtId="0" fontId="3" fillId="36" borderId="60" xfId="0" applyFont="1" applyFill="1" applyBorder="1" applyAlignment="1" applyProtection="1">
      <alignment horizontal="center"/>
      <protection locked="0"/>
    </xf>
    <xf numFmtId="0" fontId="3" fillId="36" borderId="63" xfId="0" applyFont="1" applyFill="1" applyBorder="1" applyAlignment="1" applyProtection="1">
      <alignment horizontal="center"/>
      <protection locked="0"/>
    </xf>
    <xf numFmtId="0" fontId="3" fillId="36" borderId="69" xfId="0" applyFont="1" applyFill="1" applyBorder="1" applyAlignment="1" applyProtection="1">
      <alignment horizontal="center"/>
      <protection locked="0"/>
    </xf>
    <xf numFmtId="16" fontId="8" fillId="36" borderId="73" xfId="0" applyNumberFormat="1" applyFont="1" applyFill="1" applyBorder="1" applyAlignment="1">
      <alignment horizontal="center"/>
    </xf>
    <xf numFmtId="16" fontId="0" fillId="36" borderId="81" xfId="0" applyNumberFormat="1" applyFont="1" applyFill="1" applyBorder="1" applyAlignment="1" quotePrefix="1">
      <alignment textRotation="90"/>
    </xf>
    <xf numFmtId="0" fontId="8" fillId="36" borderId="82" xfId="0" applyFont="1" applyFill="1" applyBorder="1" applyAlignment="1">
      <alignment horizontal="center"/>
    </xf>
    <xf numFmtId="0" fontId="8" fillId="36" borderId="83" xfId="0" applyFont="1" applyFill="1" applyBorder="1" applyAlignment="1">
      <alignment horizontal="center"/>
    </xf>
    <xf numFmtId="16" fontId="8" fillId="36" borderId="83" xfId="0" applyNumberFormat="1" applyFont="1" applyFill="1" applyBorder="1" applyAlignment="1" quotePrefix="1">
      <alignment horizontal="center"/>
    </xf>
    <xf numFmtId="0" fontId="0" fillId="36" borderId="84" xfId="0" applyFont="1" applyFill="1" applyBorder="1" applyAlignment="1">
      <alignment horizontal="center"/>
    </xf>
    <xf numFmtId="16" fontId="0" fillId="36" borderId="0" xfId="0" applyNumberFormat="1" applyFont="1" applyFill="1" applyBorder="1" applyAlignment="1">
      <alignment textRotation="90"/>
    </xf>
    <xf numFmtId="0" fontId="3" fillId="36" borderId="82" xfId="0" applyFont="1" applyFill="1" applyBorder="1" applyAlignment="1" applyProtection="1">
      <alignment horizontal="center"/>
      <protection locked="0"/>
    </xf>
    <xf numFmtId="0" fontId="3" fillId="36" borderId="83" xfId="0" applyFont="1" applyFill="1" applyBorder="1" applyAlignment="1" applyProtection="1">
      <alignment horizontal="center"/>
      <protection locked="0"/>
    </xf>
    <xf numFmtId="0" fontId="3" fillId="36" borderId="84" xfId="0" applyFont="1" applyFill="1" applyBorder="1" applyAlignment="1" applyProtection="1">
      <alignment horizontal="center"/>
      <protection locked="0"/>
    </xf>
    <xf numFmtId="0" fontId="3" fillId="36" borderId="85" xfId="0" applyFont="1" applyFill="1" applyBorder="1" applyAlignment="1" applyProtection="1">
      <alignment horizontal="center"/>
      <protection locked="0"/>
    </xf>
    <xf numFmtId="179" fontId="8" fillId="36" borderId="62" xfId="0" applyNumberFormat="1" applyFont="1" applyFill="1" applyBorder="1" applyAlignment="1">
      <alignment horizontal="center"/>
    </xf>
    <xf numFmtId="16" fontId="0" fillId="36" borderId="66" xfId="0" applyNumberFormat="1" applyFont="1" applyFill="1" applyBorder="1" applyAlignment="1">
      <alignment horizontal="center"/>
    </xf>
    <xf numFmtId="16" fontId="0" fillId="36" borderId="67" xfId="0" applyNumberFormat="1" applyFont="1" applyFill="1" applyBorder="1" applyAlignment="1">
      <alignment horizontal="center"/>
    </xf>
    <xf numFmtId="16" fontId="0" fillId="36" borderId="68" xfId="0" applyNumberFormat="1" applyFont="1" applyFill="1" applyBorder="1" applyAlignment="1">
      <alignment horizontal="center"/>
    </xf>
    <xf numFmtId="0" fontId="1" fillId="36" borderId="86" xfId="0" applyFont="1" applyFill="1" applyBorder="1" applyAlignment="1">
      <alignment/>
    </xf>
    <xf numFmtId="0" fontId="1" fillId="36" borderId="87" xfId="0" applyFont="1" applyFill="1" applyBorder="1" applyAlignment="1">
      <alignment/>
    </xf>
    <xf numFmtId="0" fontId="1" fillId="36" borderId="87" xfId="0" applyFont="1" applyFill="1" applyBorder="1" applyAlignment="1">
      <alignment horizontal="left"/>
    </xf>
    <xf numFmtId="0" fontId="1" fillId="36" borderId="87" xfId="0" applyFont="1" applyFill="1" applyBorder="1" applyAlignment="1" quotePrefix="1">
      <alignment horizontal="left"/>
    </xf>
    <xf numFmtId="0" fontId="1" fillId="36" borderId="88" xfId="0" applyFont="1" applyFill="1" applyBorder="1" applyAlignment="1" quotePrefix="1">
      <alignment horizontal="left"/>
    </xf>
    <xf numFmtId="37" fontId="0" fillId="36" borderId="86" xfId="42" applyNumberFormat="1" applyFont="1" applyFill="1" applyBorder="1" applyAlignment="1" quotePrefix="1">
      <alignment horizontal="center"/>
    </xf>
    <xf numFmtId="37" fontId="0" fillId="36" borderId="87" xfId="42" applyNumberFormat="1" applyFont="1" applyFill="1" applyBorder="1" applyAlignment="1" quotePrefix="1">
      <alignment horizontal="center"/>
    </xf>
    <xf numFmtId="37" fontId="0" fillId="36" borderId="88" xfId="42" applyNumberFormat="1" applyFont="1" applyFill="1" applyBorder="1" applyAlignment="1" quotePrefix="1">
      <alignment horizontal="center"/>
    </xf>
    <xf numFmtId="173" fontId="0" fillId="36" borderId="59" xfId="42" applyNumberFormat="1" applyFont="1" applyFill="1" applyBorder="1" applyAlignment="1" quotePrefix="1">
      <alignment/>
    </xf>
    <xf numFmtId="173" fontId="0" fillId="36" borderId="62" xfId="42" applyNumberFormat="1" applyFont="1" applyFill="1" applyBorder="1" applyAlignment="1" quotePrefix="1">
      <alignment/>
    </xf>
    <xf numFmtId="173" fontId="0" fillId="36" borderId="65" xfId="42" applyNumberFormat="1" applyFont="1" applyFill="1" applyBorder="1" applyAlignment="1" quotePrefix="1">
      <alignment/>
    </xf>
    <xf numFmtId="0" fontId="1" fillId="36" borderId="88" xfId="0" applyFont="1" applyFill="1" applyBorder="1" applyAlignment="1">
      <alignment/>
    </xf>
    <xf numFmtId="16" fontId="8" fillId="36" borderId="61" xfId="0" applyNumberFormat="1" applyFont="1" applyFill="1" applyBorder="1" applyAlignment="1" quotePrefix="1">
      <alignment horizontal="center"/>
    </xf>
    <xf numFmtId="0" fontId="8" fillId="36" borderId="89" xfId="0" applyFont="1" applyFill="1" applyBorder="1" applyAlignment="1">
      <alignment horizontal="center"/>
    </xf>
    <xf numFmtId="0" fontId="8" fillId="36" borderId="90" xfId="0" applyFont="1" applyFill="1" applyBorder="1" applyAlignment="1" quotePrefix="1">
      <alignment horizontal="center"/>
    </xf>
    <xf numFmtId="16" fontId="0" fillId="36" borderId="91" xfId="0" applyNumberFormat="1" applyFont="1" applyFill="1" applyBorder="1" applyAlignment="1">
      <alignment horizontal="center"/>
    </xf>
    <xf numFmtId="16" fontId="0" fillId="36" borderId="92" xfId="0" applyNumberFormat="1" applyFont="1" applyFill="1" applyBorder="1" applyAlignment="1">
      <alignment horizontal="center"/>
    </xf>
    <xf numFmtId="16" fontId="0" fillId="36" borderId="93" xfId="0" applyNumberFormat="1" applyFont="1" applyFill="1" applyBorder="1" applyAlignment="1">
      <alignment horizontal="center"/>
    </xf>
    <xf numFmtId="0" fontId="1" fillId="36" borderId="94" xfId="0" applyFont="1" applyFill="1" applyBorder="1" applyAlignment="1">
      <alignment/>
    </xf>
    <xf numFmtId="173" fontId="0" fillId="36" borderId="71" xfId="42" applyNumberFormat="1" applyFont="1" applyFill="1" applyBorder="1" applyAlignment="1" quotePrefix="1">
      <alignment/>
    </xf>
    <xf numFmtId="0" fontId="1" fillId="36" borderId="14" xfId="0" applyFont="1" applyFill="1" applyBorder="1" applyAlignment="1">
      <alignment/>
    </xf>
    <xf numFmtId="0" fontId="3" fillId="36" borderId="95" xfId="0" applyFont="1" applyFill="1" applyBorder="1" applyAlignment="1" applyProtection="1">
      <alignment horizontal="center"/>
      <protection locked="0"/>
    </xf>
    <xf numFmtId="0" fontId="3" fillId="36" borderId="92" xfId="0" applyFont="1" applyFill="1" applyBorder="1" applyAlignment="1" applyProtection="1">
      <alignment horizontal="center"/>
      <protection locked="0"/>
    </xf>
    <xf numFmtId="173" fontId="0" fillId="36" borderId="93" xfId="42" applyNumberFormat="1" applyFont="1" applyFill="1" applyBorder="1" applyAlignment="1" quotePrefix="1">
      <alignment/>
    </xf>
    <xf numFmtId="0" fontId="16" fillId="36" borderId="91" xfId="0" applyFont="1" applyFill="1" applyBorder="1" applyAlignment="1" applyProtection="1">
      <alignment horizontal="center"/>
      <protection locked="0"/>
    </xf>
    <xf numFmtId="0" fontId="16" fillId="36" borderId="92" xfId="0" applyFont="1" applyFill="1" applyBorder="1" applyAlignment="1" applyProtection="1">
      <alignment horizontal="center"/>
      <protection locked="0"/>
    </xf>
    <xf numFmtId="0" fontId="3" fillId="36" borderId="93" xfId="0" applyFont="1" applyFill="1" applyBorder="1" applyAlignment="1" applyProtection="1">
      <alignment horizontal="center"/>
      <protection locked="0"/>
    </xf>
    <xf numFmtId="0" fontId="3" fillId="36" borderId="96" xfId="0" applyFont="1" applyFill="1" applyBorder="1" applyAlignment="1" applyProtection="1">
      <alignment horizontal="center"/>
      <protection locked="0"/>
    </xf>
    <xf numFmtId="0" fontId="3" fillId="36" borderId="91" xfId="0" applyFont="1" applyFill="1" applyBorder="1" applyAlignment="1" applyProtection="1">
      <alignment horizontal="center"/>
      <protection locked="0"/>
    </xf>
    <xf numFmtId="0" fontId="3" fillId="36" borderId="20" xfId="0" applyFont="1" applyFill="1" applyBorder="1" applyAlignment="1" applyProtection="1">
      <alignment horizontal="center"/>
      <protection locked="0"/>
    </xf>
    <xf numFmtId="0" fontId="8" fillId="36" borderId="77" xfId="0" applyFont="1" applyFill="1" applyBorder="1" applyAlignment="1" quotePrefix="1">
      <alignment horizontal="center"/>
    </xf>
    <xf numFmtId="16" fontId="8" fillId="36" borderId="62" xfId="0" applyNumberFormat="1" applyFont="1" applyFill="1" applyBorder="1" applyAlignment="1" quotePrefix="1">
      <alignment horizontal="center"/>
    </xf>
    <xf numFmtId="0" fontId="0" fillId="36" borderId="19" xfId="0" applyFill="1" applyBorder="1" applyAlignment="1">
      <alignment/>
    </xf>
    <xf numFmtId="0" fontId="8" fillId="36" borderId="97" xfId="0" applyFont="1" applyFill="1" applyBorder="1" applyAlignment="1" quotePrefix="1">
      <alignment horizontal="center"/>
    </xf>
    <xf numFmtId="0" fontId="3" fillId="36" borderId="98" xfId="0" applyFont="1" applyFill="1" applyBorder="1" applyAlignment="1" applyProtection="1">
      <alignment horizontal="center"/>
      <protection locked="0"/>
    </xf>
    <xf numFmtId="0" fontId="3" fillId="36" borderId="47" xfId="0" applyFont="1" applyFill="1" applyBorder="1" applyAlignment="1">
      <alignment horizontal="center"/>
    </xf>
    <xf numFmtId="0" fontId="3" fillId="36" borderId="99" xfId="0" applyFont="1" applyFill="1" applyBorder="1" applyAlignment="1" applyProtection="1">
      <alignment horizontal="center"/>
      <protection locked="0"/>
    </xf>
    <xf numFmtId="0" fontId="3" fillId="36" borderId="48" xfId="0" applyFont="1" applyFill="1" applyBorder="1" applyAlignment="1">
      <alignment horizontal="center"/>
    </xf>
    <xf numFmtId="0" fontId="1" fillId="36" borderId="88" xfId="0" applyFont="1" applyFill="1" applyBorder="1" applyAlignment="1">
      <alignment horizontal="left"/>
    </xf>
    <xf numFmtId="0" fontId="1" fillId="36" borderId="94" xfId="0" applyFont="1" applyFill="1" applyBorder="1" applyAlignment="1" quotePrefix="1">
      <alignment horizontal="left"/>
    </xf>
    <xf numFmtId="170" fontId="0" fillId="36" borderId="20" xfId="42" applyNumberFormat="1" applyFont="1" applyFill="1" applyBorder="1" applyAlignment="1">
      <alignment horizontal="center" wrapText="1"/>
    </xf>
    <xf numFmtId="0" fontId="3" fillId="36" borderId="86" xfId="0" applyFont="1" applyFill="1" applyBorder="1" applyAlignment="1" applyProtection="1">
      <alignment horizontal="center"/>
      <protection locked="0"/>
    </xf>
    <xf numFmtId="0" fontId="3" fillId="36" borderId="87" xfId="0" applyFont="1" applyFill="1" applyBorder="1" applyAlignment="1" applyProtection="1">
      <alignment horizontal="center"/>
      <protection locked="0"/>
    </xf>
    <xf numFmtId="0" fontId="3" fillId="36" borderId="88" xfId="0" applyFont="1" applyFill="1" applyBorder="1" applyAlignment="1" applyProtection="1">
      <alignment horizontal="center"/>
      <protection locked="0"/>
    </xf>
    <xf numFmtId="16" fontId="0" fillId="36" borderId="91" xfId="0" applyNumberFormat="1" applyFont="1" applyFill="1" applyBorder="1" applyAlignment="1">
      <alignment/>
    </xf>
    <xf numFmtId="16" fontId="0" fillId="36" borderId="92" xfId="0" applyNumberFormat="1" applyFont="1" applyFill="1" applyBorder="1" applyAlignment="1">
      <alignment/>
    </xf>
    <xf numFmtId="16" fontId="0" fillId="36" borderId="93" xfId="0" applyNumberFormat="1" applyFont="1" applyFill="1" applyBorder="1" applyAlignment="1">
      <alignment/>
    </xf>
    <xf numFmtId="173" fontId="0" fillId="36" borderId="72" xfId="42" applyNumberFormat="1" applyFont="1" applyFill="1" applyBorder="1" applyAlignment="1" quotePrefix="1">
      <alignment/>
    </xf>
    <xf numFmtId="173" fontId="0" fillId="36" borderId="73" xfId="42" applyNumberFormat="1" applyFont="1" applyFill="1" applyBorder="1" applyAlignment="1" quotePrefix="1">
      <alignment/>
    </xf>
    <xf numFmtId="173" fontId="0" fillId="36" borderId="74" xfId="42" applyNumberFormat="1" applyFont="1" applyFill="1" applyBorder="1" applyAlignment="1" quotePrefix="1">
      <alignment/>
    </xf>
    <xf numFmtId="0" fontId="8" fillId="36" borderId="89" xfId="0" applyFont="1" applyFill="1" applyBorder="1" applyAlignment="1" quotePrefix="1">
      <alignment horizontal="center"/>
    </xf>
    <xf numFmtId="1" fontId="0" fillId="36" borderId="72" xfId="42" applyNumberFormat="1" applyFont="1" applyFill="1" applyBorder="1" applyAlignment="1" quotePrefix="1">
      <alignment horizontal="center"/>
    </xf>
    <xf numFmtId="1" fontId="0" fillId="36" borderId="73" xfId="42" applyNumberFormat="1" applyFont="1" applyFill="1" applyBorder="1" applyAlignment="1" quotePrefix="1">
      <alignment horizontal="center"/>
    </xf>
    <xf numFmtId="1" fontId="0" fillId="36" borderId="74" xfId="42" applyNumberFormat="1" applyFont="1" applyFill="1" applyBorder="1" applyAlignment="1" quotePrefix="1">
      <alignment horizontal="center"/>
    </xf>
    <xf numFmtId="0" fontId="8" fillId="36" borderId="73" xfId="0" applyFont="1" applyFill="1" applyBorder="1" applyAlignment="1" quotePrefix="1">
      <alignment horizontal="center"/>
    </xf>
    <xf numFmtId="16" fontId="0" fillId="36" borderId="81" xfId="0" applyNumberFormat="1" applyFont="1" applyFill="1" applyBorder="1" applyAlignment="1">
      <alignment textRotation="90"/>
    </xf>
    <xf numFmtId="0" fontId="1" fillId="36" borderId="86" xfId="0" applyFont="1" applyFill="1" applyBorder="1" applyAlignment="1">
      <alignment horizontal="left"/>
    </xf>
    <xf numFmtId="16" fontId="0" fillId="36" borderId="66" xfId="0" applyNumberFormat="1" applyFont="1" applyFill="1" applyBorder="1" applyAlignment="1">
      <alignment/>
    </xf>
    <xf numFmtId="16" fontId="0" fillId="36" borderId="67" xfId="0" applyNumberFormat="1" applyFont="1" applyFill="1" applyBorder="1" applyAlignment="1">
      <alignment/>
    </xf>
    <xf numFmtId="16" fontId="0" fillId="36" borderId="68" xfId="0" applyNumberFormat="1" applyFont="1" applyFill="1" applyBorder="1" applyAlignment="1">
      <alignment/>
    </xf>
    <xf numFmtId="0" fontId="1" fillId="36" borderId="49" xfId="0" applyFont="1" applyFill="1" applyBorder="1" applyAlignment="1">
      <alignment horizontal="left"/>
    </xf>
    <xf numFmtId="0" fontId="0" fillId="36" borderId="38" xfId="0" applyFill="1" applyBorder="1" applyAlignment="1">
      <alignment horizontal="center"/>
    </xf>
    <xf numFmtId="0" fontId="0" fillId="36" borderId="100" xfId="0" applyFill="1" applyBorder="1" applyAlignment="1">
      <alignment horizontal="center"/>
    </xf>
    <xf numFmtId="0" fontId="0" fillId="36" borderId="101" xfId="0" applyFill="1" applyBorder="1" applyAlignment="1">
      <alignment/>
    </xf>
    <xf numFmtId="0" fontId="0" fillId="36" borderId="47" xfId="0" applyFill="1" applyBorder="1" applyAlignment="1">
      <alignment/>
    </xf>
    <xf numFmtId="0" fontId="0" fillId="36" borderId="102" xfId="0" applyFill="1" applyBorder="1" applyAlignment="1">
      <alignment/>
    </xf>
    <xf numFmtId="0" fontId="0" fillId="36" borderId="103" xfId="0" applyFill="1" applyBorder="1" applyAlignment="1">
      <alignment/>
    </xf>
    <xf numFmtId="0" fontId="0" fillId="36" borderId="104" xfId="0" applyFill="1" applyBorder="1" applyAlignment="1">
      <alignment/>
    </xf>
    <xf numFmtId="0" fontId="0" fillId="36" borderId="51" xfId="0" applyFill="1" applyBorder="1" applyAlignment="1">
      <alignment/>
    </xf>
    <xf numFmtId="0" fontId="0" fillId="36" borderId="0" xfId="0" applyFill="1" applyBorder="1" applyAlignment="1">
      <alignment/>
    </xf>
    <xf numFmtId="0" fontId="0" fillId="36" borderId="105" xfId="0" applyFill="1" applyBorder="1" applyAlignment="1">
      <alignment/>
    </xf>
    <xf numFmtId="0" fontId="1" fillId="36" borderId="104" xfId="0" applyFont="1" applyFill="1" applyBorder="1" applyAlignment="1">
      <alignment/>
    </xf>
    <xf numFmtId="0" fontId="1" fillId="36" borderId="51" xfId="0" applyFont="1" applyFill="1" applyBorder="1" applyAlignment="1">
      <alignment/>
    </xf>
    <xf numFmtId="0" fontId="1" fillId="36" borderId="105" xfId="0" applyFont="1" applyFill="1" applyBorder="1" applyAlignment="1">
      <alignment/>
    </xf>
    <xf numFmtId="0" fontId="0" fillId="36" borderId="106" xfId="0" applyFill="1" applyBorder="1" applyAlignment="1">
      <alignment/>
    </xf>
    <xf numFmtId="0" fontId="0" fillId="36" borderId="107" xfId="0" applyFill="1" applyBorder="1" applyAlignment="1">
      <alignment/>
    </xf>
    <xf numFmtId="0" fontId="0" fillId="36" borderId="108" xfId="0" applyFill="1" applyBorder="1" applyAlignment="1">
      <alignment/>
    </xf>
    <xf numFmtId="0" fontId="0" fillId="36" borderId="109" xfId="0" applyFill="1" applyBorder="1" applyAlignment="1">
      <alignment/>
    </xf>
    <xf numFmtId="0" fontId="17" fillId="36" borderId="0" xfId="0" applyFont="1" applyFill="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1" xfId="0" applyBorder="1" applyAlignment="1">
      <alignment horizontal="center"/>
    </xf>
    <xf numFmtId="0" fontId="0" fillId="0" borderId="112"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13" xfId="0" applyBorder="1" applyAlignment="1">
      <alignment horizontal="center"/>
    </xf>
    <xf numFmtId="0" fontId="0" fillId="0" borderId="50" xfId="0" applyBorder="1" applyAlignment="1">
      <alignment/>
    </xf>
    <xf numFmtId="0" fontId="0" fillId="0" borderId="51" xfId="0" applyBorder="1" applyAlignment="1">
      <alignment/>
    </xf>
    <xf numFmtId="173" fontId="0" fillId="36" borderId="51" xfId="42" applyNumberFormat="1" applyFont="1" applyFill="1" applyBorder="1" applyAlignment="1" quotePrefix="1">
      <alignment/>
    </xf>
    <xf numFmtId="0" fontId="0" fillId="0" borderId="54" xfId="0" applyBorder="1" applyAlignment="1">
      <alignment/>
    </xf>
    <xf numFmtId="0" fontId="0" fillId="0" borderId="52" xfId="0" applyBorder="1" applyAlignment="1">
      <alignment/>
    </xf>
    <xf numFmtId="0" fontId="0" fillId="0" borderId="53" xfId="0" applyBorder="1" applyAlignment="1">
      <alignment/>
    </xf>
    <xf numFmtId="173" fontId="0" fillId="36" borderId="53" xfId="42" applyNumberFormat="1" applyFont="1" applyFill="1" applyBorder="1" applyAlignment="1" quotePrefix="1">
      <alignment/>
    </xf>
    <xf numFmtId="0" fontId="0" fillId="0" borderId="55" xfId="0" applyBorder="1" applyAlignment="1">
      <alignment/>
    </xf>
    <xf numFmtId="0" fontId="1" fillId="36" borderId="94" xfId="0" applyFont="1" applyFill="1" applyBorder="1" applyAlignment="1">
      <alignment horizontal="left"/>
    </xf>
    <xf numFmtId="15" fontId="0" fillId="36" borderId="0" xfId="0" applyNumberFormat="1" applyFill="1" applyAlignment="1">
      <alignment/>
    </xf>
    <xf numFmtId="16" fontId="0" fillId="36" borderId="91" xfId="0" applyNumberFormat="1" applyFont="1" applyFill="1" applyBorder="1" applyAlignment="1">
      <alignment textRotation="90"/>
    </xf>
    <xf numFmtId="16" fontId="0" fillId="36" borderId="92" xfId="0" applyNumberFormat="1" applyFont="1" applyFill="1" applyBorder="1" applyAlignment="1">
      <alignment textRotation="90"/>
    </xf>
    <xf numFmtId="16" fontId="0" fillId="36" borderId="93" xfId="0" applyNumberFormat="1" applyFont="1" applyFill="1" applyBorder="1" applyAlignment="1">
      <alignment textRotation="90"/>
    </xf>
    <xf numFmtId="173" fontId="0" fillId="36" borderId="75" xfId="42" applyNumberFormat="1" applyFont="1" applyFill="1" applyBorder="1" applyAlignment="1" quotePrefix="1">
      <alignment/>
    </xf>
    <xf numFmtId="0" fontId="8" fillId="36" borderId="83" xfId="0" applyFont="1" applyFill="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archmontyc.org/intraclub/query/catquery.html?doc_number=1266"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CE52"/>
  <sheetViews>
    <sheetView showGridLines="0" tabSelected="1"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3.8515625" style="42" customWidth="1"/>
    <col min="4" max="4" width="3.28125" style="75" customWidth="1"/>
    <col min="5" max="5" width="15.00390625" style="62" bestFit="1" customWidth="1"/>
    <col min="6" max="8" width="3.7109375" style="16" customWidth="1"/>
    <col min="9" max="10" width="5.00390625" style="16" bestFit="1" customWidth="1"/>
    <col min="11" max="11" width="3.7109375" style="16" customWidth="1"/>
    <col min="12" max="12" width="3.421875" style="16" customWidth="1"/>
    <col min="13" max="13" width="3.7109375" style="16" customWidth="1"/>
    <col min="14" max="14" width="5.00390625" style="16" bestFit="1" customWidth="1"/>
    <col min="15" max="16" width="3.7109375" style="16" customWidth="1"/>
    <col min="17" max="17" width="4.7109375" style="16" bestFit="1" customWidth="1"/>
    <col min="18" max="19" width="5.00390625" style="16" bestFit="1" customWidth="1"/>
    <col min="20" max="20" width="4.140625" style="16" bestFit="1" customWidth="1"/>
    <col min="21" max="21" width="4.8515625" style="16" customWidth="1"/>
    <col min="22" max="44" width="3.7109375" style="16" customWidth="1"/>
    <col min="45" max="16384" width="9.140625" style="16" customWidth="1"/>
  </cols>
  <sheetData>
    <row r="2" ht="15.75">
      <c r="B2" s="55" t="s">
        <v>123</v>
      </c>
    </row>
    <row r="3" ht="12.75">
      <c r="B3" s="54" t="s">
        <v>525</v>
      </c>
    </row>
    <row r="4" ht="12.75">
      <c r="B4" s="54"/>
    </row>
    <row r="5" spans="2:40" ht="13.5" thickBot="1">
      <c r="B5" s="54"/>
      <c r="H5" s="16" t="s">
        <v>202</v>
      </c>
      <c r="U5" s="16" t="s">
        <v>133</v>
      </c>
      <c r="AB5" s="16" t="s">
        <v>211</v>
      </c>
      <c r="AN5" s="16" t="s">
        <v>526</v>
      </c>
    </row>
    <row r="6" spans="2:49" ht="12.75">
      <c r="B6" s="56"/>
      <c r="C6" s="63"/>
      <c r="D6" s="66"/>
      <c r="E6" s="76" t="s">
        <v>0</v>
      </c>
      <c r="F6" s="115" t="s">
        <v>161</v>
      </c>
      <c r="G6" s="116" t="s">
        <v>161</v>
      </c>
      <c r="H6" s="117" t="s">
        <v>162</v>
      </c>
      <c r="I6" s="155" t="s">
        <v>170</v>
      </c>
      <c r="J6" s="148" t="s">
        <v>170</v>
      </c>
      <c r="K6" s="115" t="s">
        <v>161</v>
      </c>
      <c r="L6" s="117" t="s">
        <v>161</v>
      </c>
      <c r="M6" s="169" t="s">
        <v>161</v>
      </c>
      <c r="N6" s="115" t="s">
        <v>161</v>
      </c>
      <c r="O6" s="116" t="s">
        <v>161</v>
      </c>
      <c r="P6" s="116" t="s">
        <v>161</v>
      </c>
      <c r="Q6" s="117" t="s">
        <v>179</v>
      </c>
      <c r="R6" s="155" t="s">
        <v>161</v>
      </c>
      <c r="S6" s="116" t="s">
        <v>170</v>
      </c>
      <c r="T6" s="117" t="s">
        <v>170</v>
      </c>
      <c r="U6" s="115" t="s">
        <v>170</v>
      </c>
      <c r="V6" s="116" t="s">
        <v>161</v>
      </c>
      <c r="W6" s="116" t="s">
        <v>161</v>
      </c>
      <c r="X6" s="116" t="s">
        <v>161</v>
      </c>
      <c r="Y6" s="116" t="s">
        <v>161</v>
      </c>
      <c r="Z6" s="116" t="s">
        <v>161</v>
      </c>
      <c r="AA6" s="117" t="s">
        <v>162</v>
      </c>
      <c r="AB6" s="155" t="s">
        <v>161</v>
      </c>
      <c r="AC6" s="116" t="s">
        <v>162</v>
      </c>
      <c r="AD6" s="116" t="s">
        <v>161</v>
      </c>
      <c r="AE6" s="148" t="s">
        <v>161</v>
      </c>
      <c r="AF6" s="115" t="s">
        <v>161</v>
      </c>
      <c r="AG6" s="116" t="s">
        <v>179</v>
      </c>
      <c r="AH6" s="117" t="s">
        <v>161</v>
      </c>
      <c r="AI6" s="115" t="s">
        <v>162</v>
      </c>
      <c r="AJ6" s="116" t="s">
        <v>161</v>
      </c>
      <c r="AK6" s="117" t="s">
        <v>161</v>
      </c>
      <c r="AL6" s="115"/>
      <c r="AM6" s="117"/>
      <c r="AN6" s="169"/>
      <c r="AO6" s="148"/>
      <c r="AP6" s="148"/>
      <c r="AQ6" s="148"/>
      <c r="AR6" s="117"/>
      <c r="AS6" s="42"/>
      <c r="AT6" s="42"/>
      <c r="AU6" s="42"/>
      <c r="AV6" s="42"/>
      <c r="AW6" s="42"/>
    </row>
    <row r="7" spans="2:49" ht="12.75">
      <c r="B7" s="57"/>
      <c r="C7" s="67"/>
      <c r="D7" s="68"/>
      <c r="E7" s="77"/>
      <c r="F7" s="118" t="s">
        <v>26</v>
      </c>
      <c r="G7" s="119" t="s">
        <v>26</v>
      </c>
      <c r="H7" s="120"/>
      <c r="I7" s="156"/>
      <c r="J7" s="149"/>
      <c r="K7" s="118"/>
      <c r="L7" s="120"/>
      <c r="M7" s="170"/>
      <c r="N7" s="118"/>
      <c r="O7" s="119" t="s">
        <v>12</v>
      </c>
      <c r="P7" s="119"/>
      <c r="Q7" s="120"/>
      <c r="R7" s="156"/>
      <c r="S7" s="119"/>
      <c r="T7" s="120"/>
      <c r="U7" s="118"/>
      <c r="V7" s="119"/>
      <c r="W7" s="119"/>
      <c r="X7" s="119"/>
      <c r="Y7" s="119"/>
      <c r="Z7" s="119"/>
      <c r="AA7" s="120"/>
      <c r="AB7" s="156"/>
      <c r="AC7" s="119"/>
      <c r="AD7" s="119"/>
      <c r="AE7" s="149"/>
      <c r="AF7" s="118"/>
      <c r="AG7" s="119"/>
      <c r="AH7" s="120"/>
      <c r="AI7" s="118" t="s">
        <v>223</v>
      </c>
      <c r="AJ7" s="119"/>
      <c r="AK7" s="120"/>
      <c r="AL7" s="118"/>
      <c r="AM7" s="120"/>
      <c r="AN7" s="170"/>
      <c r="AO7" s="149"/>
      <c r="AP7" s="149"/>
      <c r="AQ7" s="149"/>
      <c r="AR7" s="120"/>
      <c r="AS7" s="42"/>
      <c r="AT7" s="42"/>
      <c r="AU7" s="42"/>
      <c r="AV7" s="42"/>
      <c r="AW7" s="42"/>
    </row>
    <row r="8" spans="2:49" ht="12.75">
      <c r="B8" s="57"/>
      <c r="C8" s="67"/>
      <c r="D8" s="68"/>
      <c r="E8" s="77" t="s">
        <v>1</v>
      </c>
      <c r="F8" s="121">
        <v>90</v>
      </c>
      <c r="G8" s="122">
        <v>90</v>
      </c>
      <c r="H8" s="178">
        <v>90</v>
      </c>
      <c r="I8" s="156">
        <v>350</v>
      </c>
      <c r="J8" s="149">
        <v>350</v>
      </c>
      <c r="K8" s="118">
        <v>70</v>
      </c>
      <c r="L8" s="120">
        <v>80</v>
      </c>
      <c r="M8" s="170">
        <v>220</v>
      </c>
      <c r="N8" s="118">
        <v>90</v>
      </c>
      <c r="O8" s="119">
        <v>75</v>
      </c>
      <c r="P8" s="119">
        <v>5</v>
      </c>
      <c r="Q8" s="120">
        <v>5</v>
      </c>
      <c r="R8" s="156">
        <v>270</v>
      </c>
      <c r="S8" s="119">
        <v>270</v>
      </c>
      <c r="T8" s="120">
        <v>315</v>
      </c>
      <c r="U8" s="118">
        <v>165</v>
      </c>
      <c r="V8" s="119">
        <v>110</v>
      </c>
      <c r="W8" s="119">
        <v>110</v>
      </c>
      <c r="X8" s="119">
        <v>190</v>
      </c>
      <c r="Y8" s="119">
        <v>260</v>
      </c>
      <c r="Z8" s="119">
        <v>240</v>
      </c>
      <c r="AA8" s="120">
        <v>240</v>
      </c>
      <c r="AB8" s="156">
        <v>150</v>
      </c>
      <c r="AC8" s="119">
        <v>150</v>
      </c>
      <c r="AD8" s="119">
        <v>180</v>
      </c>
      <c r="AE8" s="149">
        <v>280</v>
      </c>
      <c r="AF8" s="118">
        <v>340</v>
      </c>
      <c r="AG8" s="119">
        <v>340</v>
      </c>
      <c r="AH8" s="120">
        <v>120</v>
      </c>
      <c r="AI8" s="118">
        <v>120</v>
      </c>
      <c r="AJ8" s="119">
        <v>165</v>
      </c>
      <c r="AK8" s="120">
        <v>165</v>
      </c>
      <c r="AL8" s="118">
        <v>270</v>
      </c>
      <c r="AM8" s="120">
        <v>270</v>
      </c>
      <c r="AN8" s="170"/>
      <c r="AO8" s="149"/>
      <c r="AP8" s="149"/>
      <c r="AQ8" s="149"/>
      <c r="AR8" s="120"/>
      <c r="AS8" s="42"/>
      <c r="AT8" s="42"/>
      <c r="AU8" s="42"/>
      <c r="AV8" s="42"/>
      <c r="AW8" s="42"/>
    </row>
    <row r="9" spans="2:49" ht="12.75">
      <c r="B9" s="57"/>
      <c r="C9" s="67"/>
      <c r="D9" s="68"/>
      <c r="E9" s="77" t="s">
        <v>2</v>
      </c>
      <c r="F9" s="123">
        <v>12</v>
      </c>
      <c r="G9" s="124">
        <v>10</v>
      </c>
      <c r="H9" s="120" t="s">
        <v>163</v>
      </c>
      <c r="I9" s="156" t="s">
        <v>171</v>
      </c>
      <c r="J9" s="167" t="s">
        <v>171</v>
      </c>
      <c r="K9" s="123">
        <v>5</v>
      </c>
      <c r="L9" s="125">
        <v>8</v>
      </c>
      <c r="M9" s="171" t="s">
        <v>176</v>
      </c>
      <c r="N9" s="123">
        <v>20</v>
      </c>
      <c r="O9" s="124">
        <v>12</v>
      </c>
      <c r="P9" s="124">
        <v>15</v>
      </c>
      <c r="Q9" s="125">
        <v>20</v>
      </c>
      <c r="R9" s="156" t="s">
        <v>182</v>
      </c>
      <c r="S9" s="194" t="s">
        <v>190</v>
      </c>
      <c r="T9" s="213" t="s">
        <v>195</v>
      </c>
      <c r="U9" s="123" t="s">
        <v>198</v>
      </c>
      <c r="V9" s="124" t="s">
        <v>199</v>
      </c>
      <c r="W9" s="124" t="s">
        <v>200</v>
      </c>
      <c r="X9" s="124" t="s">
        <v>205</v>
      </c>
      <c r="Y9" s="124" t="s">
        <v>206</v>
      </c>
      <c r="Z9" s="124" t="s">
        <v>207</v>
      </c>
      <c r="AA9" s="125" t="s">
        <v>171</v>
      </c>
      <c r="AB9" s="212">
        <v>5</v>
      </c>
      <c r="AC9" s="124">
        <v>8</v>
      </c>
      <c r="AD9" s="124">
        <v>12</v>
      </c>
      <c r="AE9" s="236" t="s">
        <v>216</v>
      </c>
      <c r="AF9" s="123" t="s">
        <v>219</v>
      </c>
      <c r="AG9" s="124" t="s">
        <v>218</v>
      </c>
      <c r="AH9" s="125" t="s">
        <v>209</v>
      </c>
      <c r="AI9" s="123" t="s">
        <v>163</v>
      </c>
      <c r="AJ9" s="124" t="s">
        <v>219</v>
      </c>
      <c r="AK9" s="125" t="s">
        <v>219</v>
      </c>
      <c r="AL9" s="123" t="s">
        <v>517</v>
      </c>
      <c r="AM9" s="125" t="s">
        <v>517</v>
      </c>
      <c r="AN9" s="285"/>
      <c r="AO9" s="236"/>
      <c r="AP9" s="236"/>
      <c r="AQ9" s="236"/>
      <c r="AR9" s="125"/>
      <c r="AS9" s="42"/>
      <c r="AT9" s="42"/>
      <c r="AU9" s="42"/>
      <c r="AV9" s="42"/>
      <c r="AW9" s="42"/>
    </row>
    <row r="10" spans="2:83" ht="13.5" thickBot="1">
      <c r="B10" s="69"/>
      <c r="C10" s="70">
        <f>COUNTIF($H10:AR10,"&gt;0")</f>
        <v>37</v>
      </c>
      <c r="D10" s="71"/>
      <c r="E10" s="78" t="s">
        <v>3</v>
      </c>
      <c r="F10" s="134">
        <v>4</v>
      </c>
      <c r="G10" s="135">
        <v>3</v>
      </c>
      <c r="H10" s="136">
        <v>7</v>
      </c>
      <c r="I10" s="157">
        <v>9</v>
      </c>
      <c r="J10" s="150">
        <v>6</v>
      </c>
      <c r="K10" s="134">
        <v>9</v>
      </c>
      <c r="L10" s="136">
        <v>8</v>
      </c>
      <c r="M10" s="172">
        <v>6</v>
      </c>
      <c r="N10" s="134">
        <v>10</v>
      </c>
      <c r="O10" s="135">
        <v>10</v>
      </c>
      <c r="P10" s="135">
        <v>11</v>
      </c>
      <c r="Q10" s="136">
        <v>10</v>
      </c>
      <c r="R10" s="157">
        <v>8</v>
      </c>
      <c r="S10" s="135">
        <v>7</v>
      </c>
      <c r="T10" s="136">
        <v>10</v>
      </c>
      <c r="U10" s="134">
        <v>11</v>
      </c>
      <c r="V10" s="135">
        <v>11</v>
      </c>
      <c r="W10" s="135">
        <v>11</v>
      </c>
      <c r="X10" s="135">
        <v>12</v>
      </c>
      <c r="Y10" s="135">
        <v>11</v>
      </c>
      <c r="Z10" s="135">
        <v>8</v>
      </c>
      <c r="AA10" s="136">
        <v>11</v>
      </c>
      <c r="AB10" s="157">
        <v>9</v>
      </c>
      <c r="AC10" s="135">
        <v>9</v>
      </c>
      <c r="AD10" s="135">
        <v>8</v>
      </c>
      <c r="AE10" s="150">
        <v>8</v>
      </c>
      <c r="AF10" s="134">
        <v>8</v>
      </c>
      <c r="AG10" s="135">
        <v>5</v>
      </c>
      <c r="AH10" s="136">
        <v>9</v>
      </c>
      <c r="AI10" s="134">
        <v>7</v>
      </c>
      <c r="AJ10" s="135">
        <v>4</v>
      </c>
      <c r="AK10" s="136">
        <v>4</v>
      </c>
      <c r="AL10" s="134">
        <v>4</v>
      </c>
      <c r="AM10" s="136">
        <v>4</v>
      </c>
      <c r="AN10" s="172">
        <v>3</v>
      </c>
      <c r="AO10" s="150">
        <v>4</v>
      </c>
      <c r="AP10" s="150">
        <v>4</v>
      </c>
      <c r="AQ10" s="150">
        <v>4</v>
      </c>
      <c r="AR10" s="136">
        <v>4</v>
      </c>
      <c r="AS10" s="43"/>
      <c r="AT10" s="43"/>
      <c r="AU10" s="43"/>
      <c r="AV10" s="43"/>
      <c r="AW10" s="43"/>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row>
    <row r="11" spans="2:49" ht="44.25" thickBot="1">
      <c r="B11" s="79"/>
      <c r="C11" s="80" t="s">
        <v>4</v>
      </c>
      <c r="D11" s="80" t="s">
        <v>5</v>
      </c>
      <c r="E11" s="81" t="s">
        <v>6</v>
      </c>
      <c r="F11" s="137">
        <v>37765</v>
      </c>
      <c r="G11" s="138">
        <v>37765</v>
      </c>
      <c r="H11" s="139">
        <v>37766</v>
      </c>
      <c r="I11" s="158">
        <v>37773</v>
      </c>
      <c r="J11" s="168">
        <v>37773</v>
      </c>
      <c r="K11" s="137">
        <v>37780</v>
      </c>
      <c r="L11" s="139">
        <v>37780</v>
      </c>
      <c r="M11" s="173">
        <v>37786</v>
      </c>
      <c r="N11" s="137">
        <v>37793</v>
      </c>
      <c r="O11" s="138">
        <v>37793</v>
      </c>
      <c r="P11" s="138">
        <v>37794</v>
      </c>
      <c r="Q11" s="139">
        <v>37794</v>
      </c>
      <c r="R11" s="158">
        <v>37807</v>
      </c>
      <c r="S11" s="138">
        <v>37807</v>
      </c>
      <c r="T11" s="139">
        <v>37808</v>
      </c>
      <c r="U11" s="137">
        <v>719</v>
      </c>
      <c r="V11" s="138">
        <v>37822</v>
      </c>
      <c r="W11" s="138">
        <v>37822</v>
      </c>
      <c r="X11" s="138">
        <v>37828</v>
      </c>
      <c r="Y11" s="138">
        <v>37828</v>
      </c>
      <c r="Z11" s="138">
        <v>37828</v>
      </c>
      <c r="AA11" s="139">
        <v>37829</v>
      </c>
      <c r="AB11" s="158">
        <v>37842</v>
      </c>
      <c r="AC11" s="138">
        <v>37842</v>
      </c>
      <c r="AD11" s="138">
        <v>37843</v>
      </c>
      <c r="AE11" s="237">
        <v>37857</v>
      </c>
      <c r="AF11" s="137">
        <v>37863</v>
      </c>
      <c r="AG11" s="138">
        <v>37864</v>
      </c>
      <c r="AH11" s="139">
        <v>37864</v>
      </c>
      <c r="AI11" s="137">
        <v>37871</v>
      </c>
      <c r="AJ11" s="138">
        <v>37878</v>
      </c>
      <c r="AK11" s="139">
        <v>37878</v>
      </c>
      <c r="AL11" s="137">
        <v>37898</v>
      </c>
      <c r="AM11" s="139">
        <v>37898</v>
      </c>
      <c r="AN11" s="173">
        <v>37905</v>
      </c>
      <c r="AO11" s="237">
        <v>37905</v>
      </c>
      <c r="AP11" s="237">
        <v>37905</v>
      </c>
      <c r="AQ11" s="237">
        <v>37906</v>
      </c>
      <c r="AR11" s="139">
        <v>37906</v>
      </c>
      <c r="AS11" s="42"/>
      <c r="AT11" s="42"/>
      <c r="AU11" s="42"/>
      <c r="AV11" s="42"/>
      <c r="AW11" s="42"/>
    </row>
    <row r="12" spans="1:49" ht="12.75">
      <c r="A12" s="16">
        <v>1</v>
      </c>
      <c r="B12" s="182" t="s">
        <v>8</v>
      </c>
      <c r="C12" s="159">
        <f>COUNTA($H12:AR12)+1</f>
        <v>26</v>
      </c>
      <c r="D12" s="146">
        <f aca="true" t="shared" si="0" ref="D12:D27">INT(C12/10)</f>
        <v>2</v>
      </c>
      <c r="E12" s="190">
        <f>C_S_G($H12:AR12,$H$10:AR$10,csg_table,C$10,D12)</f>
        <v>0.9244218838127467</v>
      </c>
      <c r="F12" s="144"/>
      <c r="G12" s="145"/>
      <c r="H12" s="147">
        <v>3</v>
      </c>
      <c r="I12" s="159">
        <v>3</v>
      </c>
      <c r="J12" s="151">
        <v>1</v>
      </c>
      <c r="K12" s="163">
        <v>2</v>
      </c>
      <c r="L12" s="147">
        <v>1</v>
      </c>
      <c r="M12" s="174"/>
      <c r="N12" s="163">
        <v>3</v>
      </c>
      <c r="O12" s="146">
        <v>1</v>
      </c>
      <c r="P12" s="146">
        <v>2</v>
      </c>
      <c r="Q12" s="147">
        <v>1</v>
      </c>
      <c r="R12" s="159">
        <v>3</v>
      </c>
      <c r="S12" s="146">
        <v>4</v>
      </c>
      <c r="T12" s="147">
        <v>2</v>
      </c>
      <c r="U12" s="163">
        <v>3</v>
      </c>
      <c r="V12" s="146">
        <v>2</v>
      </c>
      <c r="W12" s="146">
        <v>2</v>
      </c>
      <c r="X12" s="146">
        <v>2</v>
      </c>
      <c r="Y12" s="146">
        <v>1</v>
      </c>
      <c r="Z12" s="146">
        <v>1</v>
      </c>
      <c r="AA12" s="147">
        <v>3</v>
      </c>
      <c r="AB12" s="159">
        <v>1</v>
      </c>
      <c r="AC12" s="146">
        <v>1</v>
      </c>
      <c r="AD12" s="146">
        <v>3</v>
      </c>
      <c r="AE12" s="151">
        <v>4</v>
      </c>
      <c r="AF12" s="163">
        <v>4</v>
      </c>
      <c r="AG12" s="146"/>
      <c r="AH12" s="147">
        <v>5</v>
      </c>
      <c r="AI12" s="163"/>
      <c r="AJ12" s="146"/>
      <c r="AK12" s="147"/>
      <c r="AL12" s="163"/>
      <c r="AM12" s="147"/>
      <c r="AN12" s="174"/>
      <c r="AO12" s="151"/>
      <c r="AP12" s="151"/>
      <c r="AQ12" s="151"/>
      <c r="AR12" s="147"/>
      <c r="AS12" s="42"/>
      <c r="AT12" s="42"/>
      <c r="AU12" s="42"/>
      <c r="AV12" s="42"/>
      <c r="AW12" s="42"/>
    </row>
    <row r="13" spans="1:49" ht="12.75">
      <c r="A13" s="16">
        <v>2</v>
      </c>
      <c r="B13" s="183" t="s">
        <v>7</v>
      </c>
      <c r="C13" s="160">
        <f>COUNTA($H13:AR13)+1</f>
        <v>30</v>
      </c>
      <c r="D13" s="128">
        <f>INT(C13/10)</f>
        <v>3</v>
      </c>
      <c r="E13" s="191">
        <f>C_S_G($H13:AR13,$H$10:AR$10,csg_table,C$10,D13)</f>
        <v>0.9054699946893255</v>
      </c>
      <c r="F13" s="126">
        <v>1</v>
      </c>
      <c r="G13" s="127">
        <v>2</v>
      </c>
      <c r="H13" s="129">
        <v>6</v>
      </c>
      <c r="I13" s="160">
        <v>2</v>
      </c>
      <c r="J13" s="152">
        <v>4</v>
      </c>
      <c r="K13" s="164">
        <v>1</v>
      </c>
      <c r="L13" s="129">
        <v>3</v>
      </c>
      <c r="M13" s="175">
        <v>2</v>
      </c>
      <c r="N13" s="164">
        <v>2</v>
      </c>
      <c r="O13" s="128">
        <v>3</v>
      </c>
      <c r="P13" s="128">
        <v>4</v>
      </c>
      <c r="Q13" s="129">
        <v>4</v>
      </c>
      <c r="R13" s="160">
        <v>2</v>
      </c>
      <c r="S13" s="128">
        <v>1</v>
      </c>
      <c r="T13" s="129">
        <v>6</v>
      </c>
      <c r="U13" s="164">
        <v>2</v>
      </c>
      <c r="V13" s="128">
        <v>4</v>
      </c>
      <c r="W13" s="128">
        <v>3</v>
      </c>
      <c r="X13" s="128">
        <v>3</v>
      </c>
      <c r="Y13" s="128">
        <v>4</v>
      </c>
      <c r="Z13" s="128">
        <v>3</v>
      </c>
      <c r="AA13" s="129">
        <v>6</v>
      </c>
      <c r="AB13" s="160">
        <v>2</v>
      </c>
      <c r="AC13" s="128">
        <v>2</v>
      </c>
      <c r="AD13" s="128">
        <v>1</v>
      </c>
      <c r="AE13" s="152">
        <v>2</v>
      </c>
      <c r="AF13" s="164">
        <v>1</v>
      </c>
      <c r="AG13" s="128">
        <v>2</v>
      </c>
      <c r="AH13" s="129">
        <v>2</v>
      </c>
      <c r="AI13" s="164"/>
      <c r="AJ13" s="128">
        <v>1</v>
      </c>
      <c r="AK13" s="129">
        <v>1</v>
      </c>
      <c r="AL13" s="164"/>
      <c r="AM13" s="129"/>
      <c r="AN13" s="175"/>
      <c r="AO13" s="152"/>
      <c r="AP13" s="152"/>
      <c r="AQ13" s="152"/>
      <c r="AR13" s="129"/>
      <c r="AS13" s="42"/>
      <c r="AT13" s="42"/>
      <c r="AU13" s="42"/>
      <c r="AV13" s="42"/>
      <c r="AW13" s="42"/>
    </row>
    <row r="14" spans="1:49" ht="12.75">
      <c r="A14" s="16">
        <v>3</v>
      </c>
      <c r="B14" s="184" t="s">
        <v>10</v>
      </c>
      <c r="C14" s="160">
        <f>COUNTA($H14:AR14)+2</f>
        <v>21</v>
      </c>
      <c r="D14" s="128">
        <f t="shared" si="0"/>
        <v>2</v>
      </c>
      <c r="E14" s="191">
        <f>C_S_G($H14:AR14,$H$10:AR$10,csg_table,C$10,D14)</f>
        <v>0.8917306052855924</v>
      </c>
      <c r="F14" s="126"/>
      <c r="G14" s="127"/>
      <c r="H14" s="129"/>
      <c r="I14" s="160">
        <v>1</v>
      </c>
      <c r="J14" s="152">
        <v>3</v>
      </c>
      <c r="K14" s="164"/>
      <c r="L14" s="129"/>
      <c r="M14" s="175"/>
      <c r="N14" s="164"/>
      <c r="O14" s="128"/>
      <c r="P14" s="128"/>
      <c r="Q14" s="129"/>
      <c r="R14" s="160">
        <v>1</v>
      </c>
      <c r="S14" s="128">
        <v>2</v>
      </c>
      <c r="T14" s="129">
        <v>3</v>
      </c>
      <c r="U14" s="164">
        <v>1</v>
      </c>
      <c r="V14" s="128">
        <v>6</v>
      </c>
      <c r="W14" s="128">
        <v>6</v>
      </c>
      <c r="X14" s="128">
        <v>1</v>
      </c>
      <c r="Y14" s="128">
        <v>6</v>
      </c>
      <c r="Z14" s="128">
        <v>2</v>
      </c>
      <c r="AA14" s="129">
        <v>2</v>
      </c>
      <c r="AB14" s="160">
        <v>4</v>
      </c>
      <c r="AC14" s="128">
        <v>5</v>
      </c>
      <c r="AD14" s="128">
        <v>7</v>
      </c>
      <c r="AE14" s="152"/>
      <c r="AF14" s="164"/>
      <c r="AG14" s="128"/>
      <c r="AH14" s="129"/>
      <c r="AI14" s="164"/>
      <c r="AJ14" s="128"/>
      <c r="AK14" s="129"/>
      <c r="AL14" s="164"/>
      <c r="AM14" s="129"/>
      <c r="AN14" s="175"/>
      <c r="AO14" s="152">
        <v>2</v>
      </c>
      <c r="AP14" s="152">
        <v>2</v>
      </c>
      <c r="AQ14" s="152">
        <v>2</v>
      </c>
      <c r="AR14" s="129">
        <v>1</v>
      </c>
      <c r="AS14" s="42"/>
      <c r="AT14" s="42"/>
      <c r="AU14" s="42"/>
      <c r="AV14" s="42"/>
      <c r="AW14" s="42"/>
    </row>
    <row r="15" spans="1:49" ht="12.75">
      <c r="A15" s="16">
        <v>4</v>
      </c>
      <c r="B15" s="183" t="s">
        <v>9</v>
      </c>
      <c r="C15" s="160">
        <f>COUNTA($H15:AR15)+1+1</f>
        <v>26</v>
      </c>
      <c r="D15" s="128">
        <f t="shared" si="0"/>
        <v>2</v>
      </c>
      <c r="E15" s="191">
        <f>C_S_G($H15:AR15,$H$10:AR$10,csg_table,C$10,D15)</f>
        <v>0.8877005347593583</v>
      </c>
      <c r="F15" s="126">
        <v>2</v>
      </c>
      <c r="G15" s="127">
        <v>1</v>
      </c>
      <c r="H15" s="129">
        <v>1</v>
      </c>
      <c r="I15" s="160">
        <v>5</v>
      </c>
      <c r="J15" s="152">
        <v>2</v>
      </c>
      <c r="K15" s="164">
        <v>3</v>
      </c>
      <c r="L15" s="129">
        <v>5</v>
      </c>
      <c r="M15" s="175">
        <v>1</v>
      </c>
      <c r="N15" s="164">
        <v>4</v>
      </c>
      <c r="O15" s="128">
        <v>4</v>
      </c>
      <c r="P15" s="128">
        <v>3</v>
      </c>
      <c r="Q15" s="129">
        <v>3</v>
      </c>
      <c r="R15" s="160">
        <v>4</v>
      </c>
      <c r="S15" s="128">
        <v>3</v>
      </c>
      <c r="T15" s="129">
        <v>1</v>
      </c>
      <c r="U15" s="164">
        <v>4</v>
      </c>
      <c r="V15" s="128">
        <v>1</v>
      </c>
      <c r="W15" s="128">
        <v>1</v>
      </c>
      <c r="X15" s="128">
        <v>4</v>
      </c>
      <c r="Y15" s="128">
        <v>2</v>
      </c>
      <c r="Z15" s="128">
        <v>6</v>
      </c>
      <c r="AA15" s="129">
        <v>1</v>
      </c>
      <c r="AB15" s="160">
        <v>5</v>
      </c>
      <c r="AC15" s="128">
        <v>3</v>
      </c>
      <c r="AD15" s="128">
        <v>5</v>
      </c>
      <c r="AE15" s="152">
        <v>3</v>
      </c>
      <c r="AF15" s="164"/>
      <c r="AG15" s="128"/>
      <c r="AH15" s="129"/>
      <c r="AI15" s="164"/>
      <c r="AJ15" s="128"/>
      <c r="AK15" s="129"/>
      <c r="AL15" s="164"/>
      <c r="AM15" s="129"/>
      <c r="AN15" s="175"/>
      <c r="AO15" s="152"/>
      <c r="AP15" s="152"/>
      <c r="AQ15" s="152"/>
      <c r="AR15" s="129"/>
      <c r="AS15" s="42"/>
      <c r="AT15" s="42"/>
      <c r="AU15" s="42"/>
      <c r="AV15" s="42"/>
      <c r="AW15" s="42"/>
    </row>
    <row r="16" spans="1:49" ht="12.75">
      <c r="A16" s="16">
        <v>5</v>
      </c>
      <c r="B16" s="184" t="s">
        <v>172</v>
      </c>
      <c r="C16" s="160">
        <f>COUNTA($H16:AR16)+1</f>
        <v>27</v>
      </c>
      <c r="D16" s="128">
        <f>INT(C16/10)</f>
        <v>2</v>
      </c>
      <c r="E16" s="191">
        <f>C_S_G($H16:AR16,$H$10:AR$10,csg_table,C$10,D16)</f>
        <v>0.8203434610303831</v>
      </c>
      <c r="F16" s="126">
        <v>3</v>
      </c>
      <c r="G16" s="127">
        <v>3</v>
      </c>
      <c r="H16" s="129">
        <v>4</v>
      </c>
      <c r="I16" s="160">
        <v>7</v>
      </c>
      <c r="J16" s="152"/>
      <c r="K16" s="164">
        <v>6</v>
      </c>
      <c r="L16" s="129">
        <v>4</v>
      </c>
      <c r="M16" s="175"/>
      <c r="N16" s="164"/>
      <c r="O16" s="128"/>
      <c r="P16" s="128"/>
      <c r="Q16" s="129"/>
      <c r="R16" s="160">
        <v>5</v>
      </c>
      <c r="S16" s="128">
        <v>6</v>
      </c>
      <c r="T16" s="129">
        <v>5</v>
      </c>
      <c r="U16" s="164">
        <v>5</v>
      </c>
      <c r="V16" s="128">
        <v>3</v>
      </c>
      <c r="W16" s="128">
        <v>4</v>
      </c>
      <c r="X16" s="128">
        <v>6</v>
      </c>
      <c r="Y16" s="128">
        <v>3</v>
      </c>
      <c r="Z16" s="128">
        <v>7</v>
      </c>
      <c r="AA16" s="129">
        <v>5</v>
      </c>
      <c r="AB16" s="160"/>
      <c r="AC16" s="128"/>
      <c r="AD16" s="128"/>
      <c r="AE16" s="152"/>
      <c r="AF16" s="164">
        <v>6</v>
      </c>
      <c r="AG16" s="128">
        <v>3</v>
      </c>
      <c r="AH16" s="129">
        <v>8</v>
      </c>
      <c r="AI16" s="164"/>
      <c r="AJ16" s="128">
        <v>2</v>
      </c>
      <c r="AK16" s="129">
        <v>2</v>
      </c>
      <c r="AL16" s="164">
        <v>2</v>
      </c>
      <c r="AM16" s="129">
        <v>2</v>
      </c>
      <c r="AN16" s="175">
        <v>1</v>
      </c>
      <c r="AO16" s="152">
        <v>1</v>
      </c>
      <c r="AP16" s="152">
        <v>1</v>
      </c>
      <c r="AQ16" s="152">
        <v>1</v>
      </c>
      <c r="AR16" s="129">
        <v>2</v>
      </c>
      <c r="AS16" s="42"/>
      <c r="AT16" s="42"/>
      <c r="AU16" s="42"/>
      <c r="AV16" s="42"/>
      <c r="AW16" s="42"/>
    </row>
    <row r="17" spans="1:49" ht="12.75">
      <c r="A17" s="16">
        <v>6</v>
      </c>
      <c r="B17" s="183" t="s">
        <v>122</v>
      </c>
      <c r="C17" s="160">
        <f>COUNTA($H17:AR17)+1</f>
        <v>30</v>
      </c>
      <c r="D17" s="128">
        <f t="shared" si="0"/>
        <v>3</v>
      </c>
      <c r="E17" s="191">
        <f>C_S_G($H17:AR17,$H$10:AR$10,csg_table,C$10,D17)</f>
        <v>0.7913513513513514</v>
      </c>
      <c r="F17" s="126"/>
      <c r="G17" s="127"/>
      <c r="H17" s="129">
        <v>2</v>
      </c>
      <c r="I17" s="160">
        <v>4</v>
      </c>
      <c r="J17" s="152">
        <v>5</v>
      </c>
      <c r="K17" s="164">
        <v>4</v>
      </c>
      <c r="L17" s="129">
        <v>2</v>
      </c>
      <c r="M17" s="175">
        <v>3</v>
      </c>
      <c r="N17" s="164">
        <v>7</v>
      </c>
      <c r="O17" s="128">
        <v>6</v>
      </c>
      <c r="P17" s="128">
        <v>5</v>
      </c>
      <c r="Q17" s="129">
        <v>5</v>
      </c>
      <c r="R17" s="160" t="s">
        <v>181</v>
      </c>
      <c r="S17" s="128"/>
      <c r="T17" s="129">
        <v>4</v>
      </c>
      <c r="U17" s="164">
        <v>6</v>
      </c>
      <c r="V17" s="128">
        <v>7</v>
      </c>
      <c r="W17" s="128">
        <v>8</v>
      </c>
      <c r="X17" s="128">
        <v>7</v>
      </c>
      <c r="Y17" s="128">
        <v>5</v>
      </c>
      <c r="Z17" s="128">
        <v>4</v>
      </c>
      <c r="AA17" s="129">
        <v>9</v>
      </c>
      <c r="AB17" s="160">
        <v>7</v>
      </c>
      <c r="AC17" s="128">
        <v>7</v>
      </c>
      <c r="AD17" s="128">
        <v>8</v>
      </c>
      <c r="AE17" s="152">
        <v>1</v>
      </c>
      <c r="AF17" s="164">
        <v>3</v>
      </c>
      <c r="AG17" s="128">
        <v>4</v>
      </c>
      <c r="AH17" s="129">
        <v>4</v>
      </c>
      <c r="AI17" s="164"/>
      <c r="AJ17" s="128"/>
      <c r="AK17" s="129"/>
      <c r="AL17" s="164"/>
      <c r="AM17" s="129"/>
      <c r="AN17" s="175">
        <v>2</v>
      </c>
      <c r="AO17" s="152">
        <v>3</v>
      </c>
      <c r="AP17" s="152">
        <v>4</v>
      </c>
      <c r="AQ17" s="152"/>
      <c r="AR17" s="129"/>
      <c r="AS17" s="42"/>
      <c r="AT17" s="42"/>
      <c r="AU17" s="42"/>
      <c r="AV17" s="42"/>
      <c r="AW17" s="42"/>
    </row>
    <row r="18" spans="1:49" ht="12.75">
      <c r="A18" s="16">
        <v>7</v>
      </c>
      <c r="B18" s="184" t="s">
        <v>159</v>
      </c>
      <c r="C18" s="160">
        <f>COUNTA($H18:AR18)+1</f>
        <v>34</v>
      </c>
      <c r="D18" s="128">
        <f t="shared" si="0"/>
        <v>3</v>
      </c>
      <c r="E18" s="191">
        <f>C_S_G($H18:AR18,$H$10:AR$10,csg_table,C$10,D18)</f>
        <v>0.737457379444715</v>
      </c>
      <c r="F18" s="126"/>
      <c r="G18" s="127"/>
      <c r="H18" s="129">
        <v>5</v>
      </c>
      <c r="I18" s="160">
        <v>8</v>
      </c>
      <c r="J18" s="152">
        <v>6</v>
      </c>
      <c r="K18" s="164">
        <v>7</v>
      </c>
      <c r="L18" s="129">
        <v>6</v>
      </c>
      <c r="M18" s="175">
        <v>5</v>
      </c>
      <c r="N18" s="164">
        <v>8</v>
      </c>
      <c r="O18" s="128">
        <v>8</v>
      </c>
      <c r="P18" s="128">
        <v>9</v>
      </c>
      <c r="Q18" s="129" t="s">
        <v>181</v>
      </c>
      <c r="R18" s="160">
        <v>6</v>
      </c>
      <c r="S18" s="128">
        <v>7</v>
      </c>
      <c r="T18" s="129">
        <v>9</v>
      </c>
      <c r="U18" s="164">
        <v>7</v>
      </c>
      <c r="V18" s="128">
        <v>5</v>
      </c>
      <c r="W18" s="128">
        <v>7</v>
      </c>
      <c r="X18" s="128">
        <v>9</v>
      </c>
      <c r="Y18" s="128">
        <v>9</v>
      </c>
      <c r="Z18" s="128">
        <v>8</v>
      </c>
      <c r="AA18" s="129">
        <v>7</v>
      </c>
      <c r="AB18" s="160">
        <v>8</v>
      </c>
      <c r="AC18" s="128">
        <v>8</v>
      </c>
      <c r="AD18" s="128">
        <v>4</v>
      </c>
      <c r="AE18" s="152">
        <v>5</v>
      </c>
      <c r="AF18" s="164">
        <v>7</v>
      </c>
      <c r="AG18" s="128">
        <v>5</v>
      </c>
      <c r="AH18" s="129">
        <v>3</v>
      </c>
      <c r="AI18" s="164"/>
      <c r="AJ18" s="128">
        <v>3</v>
      </c>
      <c r="AK18" s="129">
        <v>3</v>
      </c>
      <c r="AL18" s="164">
        <v>1</v>
      </c>
      <c r="AM18" s="129">
        <v>1</v>
      </c>
      <c r="AN18" s="175"/>
      <c r="AO18" s="152"/>
      <c r="AP18" s="152"/>
      <c r="AQ18" s="152">
        <v>3</v>
      </c>
      <c r="AR18" s="129">
        <v>3</v>
      </c>
      <c r="AS18" s="42"/>
      <c r="AT18" s="42"/>
      <c r="AU18" s="42"/>
      <c r="AV18" s="42"/>
      <c r="AW18" s="42"/>
    </row>
    <row r="19" spans="1:49" ht="12.75">
      <c r="A19" s="16">
        <v>8</v>
      </c>
      <c r="B19" s="184" t="s">
        <v>173</v>
      </c>
      <c r="C19" s="160">
        <f>COUNTA($H19:AR19)+1</f>
        <v>23</v>
      </c>
      <c r="D19" s="128">
        <f>INT(C19/10)</f>
        <v>2</v>
      </c>
      <c r="E19" s="191">
        <f>C_S_G($H19:AR19,$H$10:AR$10,csg_table,C$10,D19)</f>
        <v>0.7308823529411764</v>
      </c>
      <c r="F19" s="126"/>
      <c r="G19" s="127"/>
      <c r="H19" s="129"/>
      <c r="I19" s="160"/>
      <c r="J19" s="152"/>
      <c r="K19" s="164">
        <v>5</v>
      </c>
      <c r="L19" s="129"/>
      <c r="M19" s="175">
        <v>4</v>
      </c>
      <c r="N19" s="164"/>
      <c r="O19" s="128"/>
      <c r="P19" s="128">
        <v>10</v>
      </c>
      <c r="Q19" s="129">
        <v>9</v>
      </c>
      <c r="R19" s="160">
        <v>7</v>
      </c>
      <c r="S19" s="128">
        <v>5</v>
      </c>
      <c r="T19" s="129">
        <v>7</v>
      </c>
      <c r="U19" s="164">
        <v>8</v>
      </c>
      <c r="V19" s="128">
        <v>8</v>
      </c>
      <c r="W19" s="128">
        <v>5</v>
      </c>
      <c r="X19" s="128">
        <v>5</v>
      </c>
      <c r="Y19" s="128">
        <v>7</v>
      </c>
      <c r="Z19" s="128"/>
      <c r="AA19" s="129">
        <v>11</v>
      </c>
      <c r="AB19" s="160">
        <v>6</v>
      </c>
      <c r="AC19" s="128">
        <v>6</v>
      </c>
      <c r="AD19" s="128">
        <v>6</v>
      </c>
      <c r="AE19" s="152"/>
      <c r="AF19" s="164"/>
      <c r="AG19" s="128"/>
      <c r="AH19" s="129">
        <v>7</v>
      </c>
      <c r="AI19" s="164"/>
      <c r="AJ19" s="128"/>
      <c r="AK19" s="129"/>
      <c r="AL19" s="164"/>
      <c r="AM19" s="129"/>
      <c r="AN19" s="175">
        <v>3</v>
      </c>
      <c r="AO19" s="152">
        <v>4</v>
      </c>
      <c r="AP19" s="152">
        <v>3</v>
      </c>
      <c r="AQ19" s="152">
        <v>4</v>
      </c>
      <c r="AR19" s="129">
        <v>4</v>
      </c>
      <c r="AS19" s="42"/>
      <c r="AT19" s="42"/>
      <c r="AU19" s="42"/>
      <c r="AV19" s="42"/>
      <c r="AW19" s="42"/>
    </row>
    <row r="20" spans="1:49" ht="12.75">
      <c r="A20" s="16">
        <v>9</v>
      </c>
      <c r="B20" s="184" t="s">
        <v>96</v>
      </c>
      <c r="C20" s="160">
        <f>COUNTA($H20:AR20)+1</f>
        <v>23</v>
      </c>
      <c r="D20" s="128">
        <f t="shared" si="0"/>
        <v>2</v>
      </c>
      <c r="E20" s="191">
        <f>C_S_G($H20:AR20,$H$10:AR$10,csg_table,C$10,D20)</f>
        <v>0.6783783783783783</v>
      </c>
      <c r="F20" s="126">
        <v>4</v>
      </c>
      <c r="G20" s="127"/>
      <c r="H20" s="129">
        <v>7</v>
      </c>
      <c r="I20" s="160">
        <v>9</v>
      </c>
      <c r="J20" s="152"/>
      <c r="K20" s="164">
        <v>9</v>
      </c>
      <c r="L20" s="129">
        <v>8</v>
      </c>
      <c r="M20" s="175"/>
      <c r="N20" s="164">
        <v>9</v>
      </c>
      <c r="O20" s="128">
        <v>9</v>
      </c>
      <c r="P20" s="128">
        <v>8</v>
      </c>
      <c r="Q20" s="129">
        <v>8</v>
      </c>
      <c r="R20" s="160">
        <v>8</v>
      </c>
      <c r="S20" s="128"/>
      <c r="T20" s="129">
        <v>10</v>
      </c>
      <c r="U20" s="164">
        <v>10</v>
      </c>
      <c r="V20" s="128">
        <v>11</v>
      </c>
      <c r="W20" s="128">
        <v>9</v>
      </c>
      <c r="X20" s="128">
        <v>12</v>
      </c>
      <c r="Y20" s="128"/>
      <c r="Z20" s="128"/>
      <c r="AA20" s="129">
        <v>10</v>
      </c>
      <c r="AB20" s="160">
        <v>9</v>
      </c>
      <c r="AC20" s="128">
        <v>9</v>
      </c>
      <c r="AD20" s="128"/>
      <c r="AE20" s="152">
        <v>6</v>
      </c>
      <c r="AF20" s="164" t="s">
        <v>181</v>
      </c>
      <c r="AG20" s="128"/>
      <c r="AH20" s="129">
        <v>9</v>
      </c>
      <c r="AI20" s="164"/>
      <c r="AJ20" s="128"/>
      <c r="AK20" s="129"/>
      <c r="AL20" s="164">
        <v>3</v>
      </c>
      <c r="AM20" s="129">
        <v>3</v>
      </c>
      <c r="AN20" s="175"/>
      <c r="AO20" s="152"/>
      <c r="AP20" s="152"/>
      <c r="AQ20" s="152"/>
      <c r="AR20" s="129"/>
      <c r="AS20" s="42"/>
      <c r="AT20" s="42"/>
      <c r="AU20" s="42"/>
      <c r="AV20" s="42"/>
      <c r="AW20" s="42"/>
    </row>
    <row r="21" spans="2:49" ht="13.5" thickBot="1">
      <c r="B21" s="220" t="s">
        <v>174</v>
      </c>
      <c r="C21" s="161">
        <f>COUNTA($H21:AR21)</f>
        <v>18</v>
      </c>
      <c r="D21" s="132">
        <f t="shared" si="0"/>
        <v>1</v>
      </c>
      <c r="E21" s="192">
        <f>C_S_G($H21:AR21,$H$10:AR$10,csg_table,C$10,D21)</f>
        <v>0.7227648384673178</v>
      </c>
      <c r="F21" s="130"/>
      <c r="G21" s="131"/>
      <c r="H21" s="133"/>
      <c r="I21" s="161">
        <v>6</v>
      </c>
      <c r="J21" s="153"/>
      <c r="K21" s="165">
        <v>8</v>
      </c>
      <c r="L21" s="133">
        <v>7</v>
      </c>
      <c r="M21" s="176">
        <v>6</v>
      </c>
      <c r="N21" s="165">
        <v>5</v>
      </c>
      <c r="O21" s="132">
        <v>7</v>
      </c>
      <c r="P21" s="132">
        <v>7</v>
      </c>
      <c r="Q21" s="133">
        <v>6</v>
      </c>
      <c r="R21" s="161"/>
      <c r="S21" s="132"/>
      <c r="T21" s="133">
        <v>8</v>
      </c>
      <c r="U21" s="165">
        <v>9</v>
      </c>
      <c r="V21" s="132">
        <v>9</v>
      </c>
      <c r="W21" s="132">
        <v>11</v>
      </c>
      <c r="X21" s="132">
        <v>8</v>
      </c>
      <c r="Y21" s="132">
        <v>8</v>
      </c>
      <c r="Z21" s="132">
        <v>5</v>
      </c>
      <c r="AA21" s="133">
        <v>8</v>
      </c>
      <c r="AB21" s="161"/>
      <c r="AC21" s="132"/>
      <c r="AD21" s="132"/>
      <c r="AE21" s="153"/>
      <c r="AF21" s="165">
        <v>5</v>
      </c>
      <c r="AG21" s="132"/>
      <c r="AH21" s="133">
        <v>6</v>
      </c>
      <c r="AI21" s="165"/>
      <c r="AJ21" s="132"/>
      <c r="AK21" s="133"/>
      <c r="AL21" s="165"/>
      <c r="AM21" s="133"/>
      <c r="AN21" s="176"/>
      <c r="AO21" s="153"/>
      <c r="AP21" s="153"/>
      <c r="AQ21" s="153"/>
      <c r="AR21" s="133"/>
      <c r="AS21" s="42"/>
      <c r="AT21" s="42"/>
      <c r="AU21" s="42"/>
      <c r="AV21" s="42"/>
      <c r="AW21" s="42"/>
    </row>
    <row r="22" spans="2:49" ht="12.75">
      <c r="B22" s="279" t="s">
        <v>213</v>
      </c>
      <c r="C22" s="162">
        <f>COUNTA($H22:AR22)+1+1</f>
        <v>13</v>
      </c>
      <c r="D22" s="142">
        <f t="shared" si="0"/>
        <v>1</v>
      </c>
      <c r="E22" s="201">
        <f>C_S_G($H22:AR22,$H$10:AR$10,csg_table,C$10,D22)</f>
        <v>0.8238805970149253</v>
      </c>
      <c r="F22" s="140"/>
      <c r="G22" s="141"/>
      <c r="H22" s="143"/>
      <c r="I22" s="162"/>
      <c r="J22" s="154"/>
      <c r="K22" s="166"/>
      <c r="L22" s="143"/>
      <c r="M22" s="177"/>
      <c r="N22" s="166"/>
      <c r="O22" s="142"/>
      <c r="P22" s="142"/>
      <c r="Q22" s="143"/>
      <c r="R22" s="162"/>
      <c r="S22" s="142"/>
      <c r="T22" s="143"/>
      <c r="U22" s="166"/>
      <c r="V22" s="142"/>
      <c r="W22" s="142"/>
      <c r="X22" s="142">
        <v>11</v>
      </c>
      <c r="Y22" s="142">
        <v>10</v>
      </c>
      <c r="Z22" s="142"/>
      <c r="AA22" s="143"/>
      <c r="AB22" s="162">
        <v>3</v>
      </c>
      <c r="AC22" s="142">
        <v>4</v>
      </c>
      <c r="AD22" s="142">
        <v>2</v>
      </c>
      <c r="AE22" s="154" t="s">
        <v>181</v>
      </c>
      <c r="AF22" s="166">
        <v>2</v>
      </c>
      <c r="AG22" s="142">
        <v>1</v>
      </c>
      <c r="AH22" s="143">
        <v>1</v>
      </c>
      <c r="AI22" s="166"/>
      <c r="AJ22" s="142">
        <v>4</v>
      </c>
      <c r="AK22" s="143">
        <v>4</v>
      </c>
      <c r="AL22" s="166"/>
      <c r="AM22" s="143"/>
      <c r="AN22" s="177"/>
      <c r="AO22" s="154"/>
      <c r="AP22" s="154"/>
      <c r="AQ22" s="154"/>
      <c r="AR22" s="143"/>
      <c r="AS22" s="42"/>
      <c r="AT22" s="42"/>
      <c r="AU22" s="42"/>
      <c r="AV22" s="42"/>
      <c r="AW22" s="42"/>
    </row>
    <row r="23" spans="2:49" ht="12.75" customHeight="1" thickBot="1">
      <c r="B23" s="220" t="s">
        <v>527</v>
      </c>
      <c r="C23" s="161">
        <f>COUNTA($H23:AR23)+1</f>
        <v>4</v>
      </c>
      <c r="D23" s="132">
        <f t="shared" si="0"/>
        <v>0</v>
      </c>
      <c r="E23" s="192">
        <f>C_S_G($H23:AR23,$H$10:AR$10,csg_table,C$10,D23)</f>
        <v>0.6666666666666666</v>
      </c>
      <c r="F23" s="130"/>
      <c r="G23" s="131"/>
      <c r="H23" s="133"/>
      <c r="I23" s="161"/>
      <c r="J23" s="153"/>
      <c r="K23" s="165"/>
      <c r="L23" s="133"/>
      <c r="M23" s="176"/>
      <c r="N23" s="165"/>
      <c r="O23" s="132"/>
      <c r="P23" s="132"/>
      <c r="Q23" s="133"/>
      <c r="R23" s="161"/>
      <c r="S23" s="132"/>
      <c r="T23" s="133"/>
      <c r="U23" s="165"/>
      <c r="V23" s="132"/>
      <c r="W23" s="132"/>
      <c r="X23" s="132"/>
      <c r="Y23" s="132"/>
      <c r="Z23" s="132"/>
      <c r="AA23" s="133"/>
      <c r="AB23" s="161"/>
      <c r="AC23" s="132"/>
      <c r="AD23" s="132"/>
      <c r="AE23" s="153" t="s">
        <v>181</v>
      </c>
      <c r="AF23" s="165"/>
      <c r="AG23" s="132"/>
      <c r="AH23" s="133"/>
      <c r="AI23" s="165"/>
      <c r="AJ23" s="132"/>
      <c r="AK23" s="133"/>
      <c r="AL23" s="165">
        <v>4</v>
      </c>
      <c r="AM23" s="133">
        <v>4</v>
      </c>
      <c r="AN23" s="176"/>
      <c r="AO23" s="153"/>
      <c r="AP23" s="153"/>
      <c r="AQ23" s="153"/>
      <c r="AR23" s="133"/>
      <c r="AS23" s="42"/>
      <c r="AT23" s="42"/>
      <c r="AU23" s="42"/>
      <c r="AV23" s="42"/>
      <c r="AW23" s="42"/>
    </row>
    <row r="24" spans="2:49" ht="12.75">
      <c r="B24" s="200" t="s">
        <v>178</v>
      </c>
      <c r="C24" s="162">
        <f>COUNTA($H24:AR24)</f>
        <v>4</v>
      </c>
      <c r="D24" s="142">
        <f t="shared" si="0"/>
        <v>0</v>
      </c>
      <c r="E24" s="201">
        <f>C_S_G($H24:AR24,$H$10:AR$10,csg_table,C$10,D24)</f>
        <v>0.9629629629629629</v>
      </c>
      <c r="F24" s="140"/>
      <c r="G24" s="141"/>
      <c r="H24" s="143"/>
      <c r="I24" s="162"/>
      <c r="J24" s="154"/>
      <c r="K24" s="166"/>
      <c r="L24" s="143"/>
      <c r="M24" s="177"/>
      <c r="N24" s="166">
        <v>1</v>
      </c>
      <c r="O24" s="142">
        <v>2</v>
      </c>
      <c r="P24" s="142">
        <v>1</v>
      </c>
      <c r="Q24" s="143">
        <v>2</v>
      </c>
      <c r="R24" s="162"/>
      <c r="S24" s="142"/>
      <c r="T24" s="143"/>
      <c r="U24" s="166"/>
      <c r="V24" s="142"/>
      <c r="W24" s="142"/>
      <c r="X24" s="142"/>
      <c r="Y24" s="142"/>
      <c r="Z24" s="142"/>
      <c r="AA24" s="143"/>
      <c r="AB24" s="162"/>
      <c r="AC24" s="142"/>
      <c r="AD24" s="142"/>
      <c r="AE24" s="154"/>
      <c r="AF24" s="166"/>
      <c r="AG24" s="142"/>
      <c r="AH24" s="143"/>
      <c r="AI24" s="166"/>
      <c r="AJ24" s="142"/>
      <c r="AK24" s="143"/>
      <c r="AL24" s="166"/>
      <c r="AM24" s="143"/>
      <c r="AN24" s="177"/>
      <c r="AO24" s="154"/>
      <c r="AP24" s="154"/>
      <c r="AQ24" s="154"/>
      <c r="AR24" s="143"/>
      <c r="AS24" s="42"/>
      <c r="AT24" s="42"/>
      <c r="AU24" s="42"/>
      <c r="AV24" s="42"/>
      <c r="AW24" s="42"/>
    </row>
    <row r="25" spans="2:49" ht="12.75">
      <c r="B25" s="221" t="s">
        <v>177</v>
      </c>
      <c r="C25" s="162">
        <f>COUNTA($H25:AR25)</f>
        <v>4</v>
      </c>
      <c r="D25" s="142">
        <f t="shared" si="0"/>
        <v>0</v>
      </c>
      <c r="E25" s="201">
        <f>C_S_G($H25:AR25,$H$10:AR$10,csg_table,C$10,D25)</f>
        <v>0.7561728395061729</v>
      </c>
      <c r="F25" s="140"/>
      <c r="G25" s="141"/>
      <c r="H25" s="143"/>
      <c r="I25" s="162"/>
      <c r="J25" s="154"/>
      <c r="K25" s="166"/>
      <c r="L25" s="143"/>
      <c r="M25" s="177"/>
      <c r="N25" s="166">
        <v>6</v>
      </c>
      <c r="O25" s="142">
        <v>5</v>
      </c>
      <c r="P25" s="142">
        <v>6</v>
      </c>
      <c r="Q25" s="143">
        <v>7</v>
      </c>
      <c r="R25" s="162"/>
      <c r="S25" s="142"/>
      <c r="T25" s="143"/>
      <c r="U25" s="166"/>
      <c r="V25" s="142"/>
      <c r="W25" s="142"/>
      <c r="X25" s="142"/>
      <c r="Y25" s="142"/>
      <c r="Z25" s="142"/>
      <c r="AA25" s="143"/>
      <c r="AB25" s="162"/>
      <c r="AC25" s="142"/>
      <c r="AD25" s="142"/>
      <c r="AE25" s="154"/>
      <c r="AF25" s="166"/>
      <c r="AG25" s="142"/>
      <c r="AH25" s="143"/>
      <c r="AI25" s="166"/>
      <c r="AJ25" s="142"/>
      <c r="AK25" s="143"/>
      <c r="AL25" s="166"/>
      <c r="AM25" s="143"/>
      <c r="AN25" s="177"/>
      <c r="AO25" s="154"/>
      <c r="AP25" s="154"/>
      <c r="AQ25" s="154"/>
      <c r="AR25" s="143"/>
      <c r="AS25" s="42"/>
      <c r="AT25" s="42"/>
      <c r="AU25" s="42"/>
      <c r="AV25" s="42"/>
      <c r="AW25" s="42"/>
    </row>
    <row r="26" spans="2:49" ht="12.75">
      <c r="B26" s="185" t="s">
        <v>189</v>
      </c>
      <c r="C26" s="160">
        <f>COUNTA($H26:AR26)</f>
        <v>3</v>
      </c>
      <c r="D26" s="128">
        <f t="shared" si="0"/>
        <v>0</v>
      </c>
      <c r="E26" s="191">
        <v>0.6451612903225806</v>
      </c>
      <c r="F26" s="126"/>
      <c r="G26" s="127"/>
      <c r="H26" s="129"/>
      <c r="I26" s="160"/>
      <c r="J26" s="152"/>
      <c r="K26" s="164"/>
      <c r="L26" s="129"/>
      <c r="M26" s="175"/>
      <c r="N26" s="164" t="s">
        <v>180</v>
      </c>
      <c r="O26" s="128">
        <v>10</v>
      </c>
      <c r="P26" s="128">
        <v>11</v>
      </c>
      <c r="Q26" s="129"/>
      <c r="R26" s="160"/>
      <c r="S26" s="128"/>
      <c r="T26" s="129"/>
      <c r="U26" s="164"/>
      <c r="V26" s="128"/>
      <c r="W26" s="128"/>
      <c r="X26" s="128"/>
      <c r="Y26" s="128"/>
      <c r="Z26" s="128"/>
      <c r="AA26" s="129"/>
      <c r="AB26" s="160"/>
      <c r="AC26" s="128"/>
      <c r="AD26" s="128"/>
      <c r="AE26" s="152"/>
      <c r="AF26" s="164"/>
      <c r="AG26" s="128"/>
      <c r="AH26" s="129"/>
      <c r="AI26" s="164"/>
      <c r="AJ26" s="128"/>
      <c r="AK26" s="129"/>
      <c r="AL26" s="164"/>
      <c r="AM26" s="129"/>
      <c r="AN26" s="175"/>
      <c r="AO26" s="152"/>
      <c r="AP26" s="152"/>
      <c r="AQ26" s="152"/>
      <c r="AR26" s="129"/>
      <c r="AS26" s="42"/>
      <c r="AT26" s="42"/>
      <c r="AU26" s="42"/>
      <c r="AV26" s="42"/>
      <c r="AW26" s="42"/>
    </row>
    <row r="27" spans="2:49" ht="13.5" thickBot="1">
      <c r="B27" s="193" t="s">
        <v>201</v>
      </c>
      <c r="C27" s="161">
        <f>COUNTA($H27:AR27)</f>
        <v>7</v>
      </c>
      <c r="D27" s="132">
        <f t="shared" si="0"/>
        <v>0</v>
      </c>
      <c r="E27" s="192">
        <f>C_S_G($H27:AR27,$H$10:AR$10,csg_table,C$10,D27)</f>
        <v>0.6013745704467354</v>
      </c>
      <c r="F27" s="130"/>
      <c r="G27" s="131"/>
      <c r="H27" s="133"/>
      <c r="I27" s="161"/>
      <c r="J27" s="153"/>
      <c r="K27" s="165"/>
      <c r="L27" s="133"/>
      <c r="M27" s="176"/>
      <c r="N27" s="165"/>
      <c r="O27" s="132"/>
      <c r="P27" s="132"/>
      <c r="Q27" s="133"/>
      <c r="R27" s="161"/>
      <c r="S27" s="132"/>
      <c r="T27" s="133"/>
      <c r="U27" s="165" t="s">
        <v>181</v>
      </c>
      <c r="V27" s="132">
        <v>10</v>
      </c>
      <c r="W27" s="132">
        <v>10</v>
      </c>
      <c r="X27" s="132">
        <v>10</v>
      </c>
      <c r="Y27" s="132">
        <v>11</v>
      </c>
      <c r="Z27" s="132">
        <v>9</v>
      </c>
      <c r="AA27" s="133">
        <v>4</v>
      </c>
      <c r="AB27" s="161"/>
      <c r="AC27" s="132"/>
      <c r="AD27" s="132"/>
      <c r="AE27" s="153"/>
      <c r="AF27" s="165"/>
      <c r="AG27" s="132"/>
      <c r="AH27" s="133"/>
      <c r="AI27" s="165"/>
      <c r="AJ27" s="132"/>
      <c r="AK27" s="133"/>
      <c r="AL27" s="165"/>
      <c r="AM27" s="133"/>
      <c r="AN27" s="176"/>
      <c r="AO27" s="153"/>
      <c r="AP27" s="153"/>
      <c r="AQ27" s="153"/>
      <c r="AR27" s="133"/>
      <c r="AS27" s="42"/>
      <c r="AT27" s="42"/>
      <c r="AU27" s="42"/>
      <c r="AV27" s="42"/>
      <c r="AW27" s="42"/>
    </row>
    <row r="29" spans="2:5" ht="12.75">
      <c r="B29" s="16" t="s">
        <v>11</v>
      </c>
      <c r="E29" s="62">
        <f>C$10/2</f>
        <v>18.5</v>
      </c>
    </row>
    <row r="30" spans="5:13" ht="12.75">
      <c r="E30" s="72"/>
      <c r="M30" s="16" t="s">
        <v>12</v>
      </c>
    </row>
    <row r="31" spans="2:5" ht="15">
      <c r="B31" s="17" t="s">
        <v>175</v>
      </c>
      <c r="D31" s="42"/>
      <c r="E31" s="16"/>
    </row>
    <row r="32" ht="12.75">
      <c r="B32" s="16" t="s">
        <v>270</v>
      </c>
    </row>
    <row r="33" ht="12.75">
      <c r="B33" s="16" t="s">
        <v>509</v>
      </c>
    </row>
    <row r="34" ht="12.75">
      <c r="B34" s="16" t="s">
        <v>510</v>
      </c>
    </row>
    <row r="42" spans="4:5" ht="12.75">
      <c r="D42" s="42"/>
      <c r="E42" s="16"/>
    </row>
    <row r="43" spans="4:5" ht="12.75">
      <c r="D43" s="42"/>
      <c r="E43" s="16"/>
    </row>
    <row r="44" spans="4:5" ht="12.75">
      <c r="D44" s="42"/>
      <c r="E44" s="16"/>
    </row>
    <row r="45" spans="4:5" ht="12.75">
      <c r="D45" s="42"/>
      <c r="E45" s="16"/>
    </row>
    <row r="46" spans="4:5" ht="12.75">
      <c r="D46" s="42"/>
      <c r="E46" s="16"/>
    </row>
    <row r="47" spans="4:5" ht="12.75">
      <c r="D47" s="42"/>
      <c r="E47" s="16"/>
    </row>
    <row r="48" spans="4:5" ht="12.75">
      <c r="D48" s="42"/>
      <c r="E48" s="16"/>
    </row>
    <row r="49" spans="4:5" ht="12.75">
      <c r="D49" s="42"/>
      <c r="E49" s="16"/>
    </row>
    <row r="50" spans="4:5" ht="12.75">
      <c r="D50" s="42"/>
      <c r="E50" s="16"/>
    </row>
    <row r="51" spans="4:5" ht="12.75">
      <c r="D51" s="42"/>
      <c r="E51" s="16"/>
    </row>
    <row r="52" spans="4:5" ht="12.75">
      <c r="D52" s="42"/>
      <c r="E52" s="16"/>
    </row>
  </sheetData>
  <sheetProtection/>
  <printOptions horizontalCentered="1" verticalCentered="1"/>
  <pageMargins left="0.75" right="0.75" top="1" bottom="1" header="0.5" footer="0.5"/>
  <pageSetup fitToHeight="1" fitToWidth="1" horizontalDpi="600" verticalDpi="600" orientation="landscape" scale="22" r:id="rId1"/>
  <headerFooter alignWithMargins="0">
    <oddFooter>&amp;L&amp;F &amp;A&amp;R&amp;D  &amp;T</oddFooter>
  </headerFooter>
</worksheet>
</file>

<file path=xl/worksheets/sheet10.xml><?xml version="1.0" encoding="utf-8"?>
<worksheet xmlns="http://schemas.openxmlformats.org/spreadsheetml/2006/main" xmlns:r="http://schemas.openxmlformats.org/officeDocument/2006/relationships">
  <sheetPr codeName="Sheet11"/>
  <dimension ref="B2:AW42"/>
  <sheetViews>
    <sheetView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15.00390625" style="62" bestFit="1" customWidth="1"/>
    <col min="4" max="6" width="9.7109375" style="16" customWidth="1"/>
    <col min="7" max="7" width="3.00390625" style="16" bestFit="1" customWidth="1"/>
    <col min="8" max="16384" width="9.140625" style="16" customWidth="1"/>
  </cols>
  <sheetData>
    <row r="2" spans="2:10" ht="15.75">
      <c r="B2" s="55" t="s">
        <v>220</v>
      </c>
      <c r="H2" s="42"/>
      <c r="I2" s="42"/>
      <c r="J2" s="42"/>
    </row>
    <row r="3" spans="2:10" ht="12.75">
      <c r="B3" s="54" t="s">
        <v>221</v>
      </c>
      <c r="H3" s="42"/>
      <c r="I3" s="42"/>
      <c r="J3" s="42"/>
    </row>
    <row r="4" spans="2:10" ht="12.75">
      <c r="B4" s="54"/>
      <c r="H4" s="42"/>
      <c r="I4" s="42"/>
      <c r="J4" s="42"/>
    </row>
    <row r="5" ht="13.5" thickBot="1">
      <c r="B5" s="54"/>
    </row>
    <row r="6" spans="2:15" ht="12.75">
      <c r="B6" s="56"/>
      <c r="C6" s="76" t="s">
        <v>0</v>
      </c>
      <c r="D6" s="115" t="s">
        <v>217</v>
      </c>
      <c r="E6" s="116" t="s">
        <v>179</v>
      </c>
      <c r="F6" s="117" t="s">
        <v>161</v>
      </c>
      <c r="G6" s="42"/>
      <c r="H6" s="42"/>
      <c r="I6" s="42"/>
      <c r="J6" s="42"/>
      <c r="K6" s="42"/>
      <c r="L6" s="42"/>
      <c r="M6" s="42"/>
      <c r="N6" s="42"/>
      <c r="O6" s="42"/>
    </row>
    <row r="7" spans="2:15" ht="12.75">
      <c r="B7" s="57"/>
      <c r="C7" s="77" t="s">
        <v>1</v>
      </c>
      <c r="D7" s="118">
        <v>340</v>
      </c>
      <c r="E7" s="119">
        <v>340</v>
      </c>
      <c r="F7" s="120">
        <v>120</v>
      </c>
      <c r="G7" s="42"/>
      <c r="H7" s="42"/>
      <c r="I7" s="42"/>
      <c r="J7" s="42"/>
      <c r="K7" s="42"/>
      <c r="L7" s="42"/>
      <c r="M7" s="42"/>
      <c r="N7" s="42"/>
      <c r="O7" s="42"/>
    </row>
    <row r="8" spans="2:15" ht="12.75">
      <c r="B8" s="57"/>
      <c r="C8" s="77" t="s">
        <v>2</v>
      </c>
      <c r="D8" s="123" t="s">
        <v>219</v>
      </c>
      <c r="E8" s="124" t="s">
        <v>218</v>
      </c>
      <c r="F8" s="125" t="s">
        <v>209</v>
      </c>
      <c r="G8" s="42"/>
      <c r="H8" s="42"/>
      <c r="I8" s="42"/>
      <c r="J8" s="42"/>
      <c r="K8" s="42"/>
      <c r="L8" s="42"/>
      <c r="M8" s="42"/>
      <c r="N8" s="42"/>
      <c r="O8" s="42"/>
    </row>
    <row r="9" spans="2:49" ht="13.5" thickBot="1">
      <c r="B9" s="69"/>
      <c r="C9" s="78" t="s">
        <v>3</v>
      </c>
      <c r="D9" s="134">
        <v>8</v>
      </c>
      <c r="E9" s="135">
        <v>5</v>
      </c>
      <c r="F9" s="136">
        <v>9</v>
      </c>
      <c r="G9" s="43"/>
      <c r="H9" s="43"/>
      <c r="I9" s="43"/>
      <c r="J9" s="43"/>
      <c r="K9" s="43"/>
      <c r="L9" s="43"/>
      <c r="M9" s="43"/>
      <c r="N9" s="43"/>
      <c r="O9" s="43"/>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row>
    <row r="10" spans="2:15" ht="26.25" thickBot="1">
      <c r="B10" s="79"/>
      <c r="C10" s="222" t="s">
        <v>194</v>
      </c>
      <c r="D10" s="239">
        <v>37863</v>
      </c>
      <c r="E10" s="240">
        <v>37863</v>
      </c>
      <c r="F10" s="241">
        <v>37864</v>
      </c>
      <c r="G10" s="42"/>
      <c r="H10" s="42"/>
      <c r="I10" s="42"/>
      <c r="J10" s="42"/>
      <c r="K10" s="42"/>
      <c r="L10" s="42"/>
      <c r="M10" s="42"/>
      <c r="N10" s="42"/>
      <c r="O10" s="42"/>
    </row>
    <row r="11" spans="2:15" ht="12.75">
      <c r="B11" s="238" t="s">
        <v>213</v>
      </c>
      <c r="C11" s="233">
        <v>4</v>
      </c>
      <c r="D11" s="163">
        <v>2</v>
      </c>
      <c r="E11" s="146">
        <v>1</v>
      </c>
      <c r="F11" s="147">
        <v>1</v>
      </c>
      <c r="G11" s="42"/>
      <c r="H11" s="42"/>
      <c r="I11" s="42"/>
      <c r="J11" s="42"/>
      <c r="K11" s="42"/>
      <c r="L11" s="42"/>
      <c r="M11" s="42"/>
      <c r="N11" s="42"/>
      <c r="O11" s="42"/>
    </row>
    <row r="12" spans="2:15" ht="12.75">
      <c r="B12" s="183" t="s">
        <v>7</v>
      </c>
      <c r="C12" s="234">
        <v>5</v>
      </c>
      <c r="D12" s="164">
        <v>1</v>
      </c>
      <c r="E12" s="128">
        <v>2</v>
      </c>
      <c r="F12" s="129">
        <v>2</v>
      </c>
      <c r="G12" s="42"/>
      <c r="H12" s="42"/>
      <c r="I12" s="42"/>
      <c r="J12" s="42"/>
      <c r="K12" s="42"/>
      <c r="L12" s="42"/>
      <c r="M12" s="42"/>
      <c r="N12" s="42"/>
      <c r="O12" s="42"/>
    </row>
    <row r="13" spans="2:15" ht="12.75">
      <c r="B13" s="183" t="s">
        <v>122</v>
      </c>
      <c r="C13" s="234">
        <v>11</v>
      </c>
      <c r="D13" s="164">
        <v>3</v>
      </c>
      <c r="E13" s="128">
        <v>4</v>
      </c>
      <c r="F13" s="129">
        <v>4</v>
      </c>
      <c r="G13" s="42"/>
      <c r="H13" s="42"/>
      <c r="I13" s="42"/>
      <c r="J13" s="42"/>
      <c r="K13" s="42"/>
      <c r="L13" s="42"/>
      <c r="M13" s="42"/>
      <c r="N13" s="42"/>
      <c r="O13" s="42"/>
    </row>
    <row r="14" spans="2:15" ht="12.75">
      <c r="B14" s="184" t="s">
        <v>159</v>
      </c>
      <c r="C14" s="234">
        <v>15</v>
      </c>
      <c r="D14" s="164">
        <v>7</v>
      </c>
      <c r="E14" s="128">
        <v>5</v>
      </c>
      <c r="F14" s="129">
        <v>3</v>
      </c>
      <c r="G14" s="42"/>
      <c r="H14" s="42"/>
      <c r="I14" s="42"/>
      <c r="J14" s="42"/>
      <c r="K14" s="42"/>
      <c r="L14" s="42"/>
      <c r="M14" s="42"/>
      <c r="N14" s="42"/>
      <c r="O14" s="42"/>
    </row>
    <row r="15" spans="2:15" ht="12.75">
      <c r="B15" s="184" t="s">
        <v>172</v>
      </c>
      <c r="C15" s="234">
        <v>17</v>
      </c>
      <c r="D15" s="164">
        <v>6</v>
      </c>
      <c r="E15" s="128">
        <v>3</v>
      </c>
      <c r="F15" s="129">
        <v>8</v>
      </c>
      <c r="G15" s="42"/>
      <c r="H15" s="42"/>
      <c r="I15" s="42"/>
      <c r="J15" s="42"/>
      <c r="K15" s="42"/>
      <c r="L15" s="42"/>
      <c r="M15" s="42"/>
      <c r="N15" s="42"/>
      <c r="O15" s="42"/>
    </row>
    <row r="16" spans="2:15" ht="12.75">
      <c r="B16" s="183" t="s">
        <v>8</v>
      </c>
      <c r="C16" s="234">
        <v>19</v>
      </c>
      <c r="D16" s="164">
        <v>4</v>
      </c>
      <c r="E16" s="128" t="s">
        <v>149</v>
      </c>
      <c r="F16" s="129">
        <v>5</v>
      </c>
      <c r="G16" s="42"/>
      <c r="H16" s="42"/>
      <c r="I16" s="42"/>
      <c r="J16" s="42"/>
      <c r="K16" s="42"/>
      <c r="L16" s="42"/>
      <c r="M16" s="42"/>
      <c r="N16" s="42"/>
      <c r="O16" s="42"/>
    </row>
    <row r="17" spans="2:15" ht="12.75">
      <c r="B17" s="184" t="s">
        <v>174</v>
      </c>
      <c r="C17" s="234">
        <v>21</v>
      </c>
      <c r="D17" s="164">
        <v>5</v>
      </c>
      <c r="E17" s="128" t="s">
        <v>149</v>
      </c>
      <c r="F17" s="129">
        <v>6</v>
      </c>
      <c r="G17" s="42"/>
      <c r="H17" s="42"/>
      <c r="I17" s="42"/>
      <c r="J17" s="42"/>
      <c r="K17" s="42"/>
      <c r="L17" s="42"/>
      <c r="M17" s="42"/>
      <c r="N17" s="42"/>
      <c r="O17" s="42"/>
    </row>
    <row r="18" spans="2:15" ht="12.75">
      <c r="B18" s="184" t="s">
        <v>173</v>
      </c>
      <c r="C18" s="234">
        <v>27</v>
      </c>
      <c r="D18" s="164" t="s">
        <v>149</v>
      </c>
      <c r="E18" s="128" t="s">
        <v>149</v>
      </c>
      <c r="F18" s="129">
        <v>7</v>
      </c>
      <c r="G18" s="42"/>
      <c r="H18" s="42"/>
      <c r="I18" s="42"/>
      <c r="J18" s="42"/>
      <c r="K18" s="42"/>
      <c r="L18" s="42"/>
      <c r="M18" s="42"/>
      <c r="N18" s="42"/>
      <c r="O18" s="42"/>
    </row>
    <row r="19" spans="2:15" ht="13.5" thickBot="1">
      <c r="B19" s="220" t="s">
        <v>96</v>
      </c>
      <c r="C19" s="235">
        <v>29</v>
      </c>
      <c r="D19" s="165" t="s">
        <v>181</v>
      </c>
      <c r="E19" s="132" t="s">
        <v>149</v>
      </c>
      <c r="F19" s="133">
        <v>9</v>
      </c>
      <c r="G19" s="42"/>
      <c r="H19" s="42"/>
      <c r="I19" s="42"/>
      <c r="J19" s="42"/>
      <c r="K19" s="42"/>
      <c r="L19" s="42"/>
      <c r="M19" s="42"/>
      <c r="N19" s="42"/>
      <c r="O19" s="42"/>
    </row>
    <row r="21" ht="12.75">
      <c r="C21" s="72"/>
    </row>
    <row r="32" ht="12.75">
      <c r="C32" s="16"/>
    </row>
    <row r="33" ht="12.75">
      <c r="C33" s="16"/>
    </row>
    <row r="34" ht="12.75">
      <c r="C34" s="16"/>
    </row>
    <row r="35" ht="12.75">
      <c r="C35" s="16"/>
    </row>
    <row r="36" ht="12.75">
      <c r="C36" s="16"/>
    </row>
    <row r="37" ht="12.75">
      <c r="C37" s="16"/>
    </row>
    <row r="38" ht="12.75">
      <c r="C38" s="16"/>
    </row>
    <row r="39" ht="12.75">
      <c r="C39" s="16"/>
    </row>
    <row r="40" ht="12.75">
      <c r="C40" s="16"/>
    </row>
    <row r="41" ht="12.75">
      <c r="C41" s="16"/>
    </row>
    <row r="42" ht="12.75">
      <c r="C42" s="16"/>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B1:M18"/>
  <sheetViews>
    <sheetView zoomScalePageLayoutView="0" workbookViewId="0" topLeftCell="A1">
      <selection activeCell="A1" sqref="A1"/>
    </sheetView>
  </sheetViews>
  <sheetFormatPr defaultColWidth="9.140625" defaultRowHeight="12.75"/>
  <cols>
    <col min="1" max="1" width="4.57421875" style="16" customWidth="1"/>
    <col min="2" max="3" width="5.28125" style="16" customWidth="1"/>
    <col min="4" max="4" width="21.00390625" style="16" bestFit="1" customWidth="1"/>
    <col min="5" max="5" width="9.8515625" style="16" bestFit="1" customWidth="1"/>
    <col min="6" max="6" width="13.8515625" style="16" bestFit="1" customWidth="1"/>
    <col min="7" max="13" width="4.7109375" style="16" customWidth="1"/>
    <col min="14" max="16384" width="9.140625" style="16" customWidth="1"/>
  </cols>
  <sheetData>
    <row r="1" spans="2:11" ht="18">
      <c r="B1" s="260" t="s">
        <v>269</v>
      </c>
      <c r="C1" s="55"/>
      <c r="D1" s="62"/>
      <c r="I1" s="42"/>
      <c r="J1" s="42"/>
      <c r="K1" s="42"/>
    </row>
    <row r="2" spans="2:11" ht="12.75">
      <c r="B2" s="16" t="s">
        <v>267</v>
      </c>
      <c r="C2" s="54"/>
      <c r="D2" s="62"/>
      <c r="I2" s="42"/>
      <c r="J2" s="42"/>
      <c r="K2" s="42"/>
    </row>
    <row r="3" ht="12.75">
      <c r="B3" s="16" t="s">
        <v>268</v>
      </c>
    </row>
    <row r="6" spans="2:13" s="42" customFormat="1" ht="12.75">
      <c r="B6" s="243" t="s">
        <v>224</v>
      </c>
      <c r="C6" s="243" t="s">
        <v>225</v>
      </c>
      <c r="D6" s="243" t="s">
        <v>158</v>
      </c>
      <c r="E6" s="243" t="s">
        <v>226</v>
      </c>
      <c r="F6" s="244" t="s">
        <v>227</v>
      </c>
      <c r="G6" s="243" t="s">
        <v>228</v>
      </c>
      <c r="H6" s="243" t="s">
        <v>229</v>
      </c>
      <c r="I6" s="243" t="s">
        <v>230</v>
      </c>
      <c r="J6" s="243" t="s">
        <v>231</v>
      </c>
      <c r="K6" s="243" t="s">
        <v>232</v>
      </c>
      <c r="L6" s="243" t="s">
        <v>233</v>
      </c>
      <c r="M6" s="243" t="s">
        <v>234</v>
      </c>
    </row>
    <row r="7" spans="2:13" ht="12.75">
      <c r="B7" s="245">
        <v>1</v>
      </c>
      <c r="C7" s="246">
        <v>160</v>
      </c>
      <c r="D7" s="247" t="s">
        <v>235</v>
      </c>
      <c r="E7" s="246" t="s">
        <v>236</v>
      </c>
      <c r="F7" s="247" t="s">
        <v>237</v>
      </c>
      <c r="G7" s="245">
        <v>2</v>
      </c>
      <c r="H7" s="247">
        <v>4</v>
      </c>
      <c r="I7" s="247">
        <v>1</v>
      </c>
      <c r="J7" s="247">
        <v>6</v>
      </c>
      <c r="K7" s="247">
        <v>1</v>
      </c>
      <c r="L7" s="248">
        <v>1</v>
      </c>
      <c r="M7" s="248">
        <v>9</v>
      </c>
    </row>
    <row r="8" spans="2:13" ht="12.75">
      <c r="B8" s="249">
        <v>2</v>
      </c>
      <c r="C8" s="250">
        <v>245</v>
      </c>
      <c r="D8" s="251" t="s">
        <v>238</v>
      </c>
      <c r="E8" s="250" t="s">
        <v>239</v>
      </c>
      <c r="F8" s="251" t="s">
        <v>237</v>
      </c>
      <c r="G8" s="249">
        <v>8</v>
      </c>
      <c r="H8" s="251">
        <v>1</v>
      </c>
      <c r="I8" s="251">
        <v>3</v>
      </c>
      <c r="J8" s="251">
        <v>1</v>
      </c>
      <c r="K8" s="251">
        <v>7</v>
      </c>
      <c r="L8" s="252">
        <v>2</v>
      </c>
      <c r="M8" s="252">
        <v>14</v>
      </c>
    </row>
    <row r="9" spans="2:13" s="27" customFormat="1" ht="12.75">
      <c r="B9" s="253">
        <v>3</v>
      </c>
      <c r="C9" s="254">
        <v>106</v>
      </c>
      <c r="D9" s="82" t="s">
        <v>240</v>
      </c>
      <c r="E9" s="254" t="s">
        <v>241</v>
      </c>
      <c r="F9" s="82" t="s">
        <v>242</v>
      </c>
      <c r="G9" s="253">
        <v>6</v>
      </c>
      <c r="H9" s="82">
        <v>3</v>
      </c>
      <c r="I9" s="82">
        <v>7</v>
      </c>
      <c r="J9" s="82">
        <v>2</v>
      </c>
      <c r="K9" s="82">
        <v>6</v>
      </c>
      <c r="L9" s="255">
        <v>3</v>
      </c>
      <c r="M9" s="255">
        <v>20</v>
      </c>
    </row>
    <row r="10" spans="2:13" ht="12.75">
      <c r="B10" s="249">
        <v>4</v>
      </c>
      <c r="C10" s="250">
        <v>130</v>
      </c>
      <c r="D10" s="251" t="s">
        <v>243</v>
      </c>
      <c r="E10" s="250" t="s">
        <v>244</v>
      </c>
      <c r="F10" s="251" t="s">
        <v>245</v>
      </c>
      <c r="G10" s="249">
        <v>5</v>
      </c>
      <c r="H10" s="251">
        <v>5</v>
      </c>
      <c r="I10" s="251">
        <v>2</v>
      </c>
      <c r="J10" s="251">
        <v>8</v>
      </c>
      <c r="K10" s="251">
        <v>4</v>
      </c>
      <c r="L10" s="252">
        <v>4</v>
      </c>
      <c r="M10" s="252">
        <v>20</v>
      </c>
    </row>
    <row r="11" spans="2:13" s="27" customFormat="1" ht="12.75">
      <c r="B11" s="253">
        <v>5</v>
      </c>
      <c r="C11" s="254">
        <v>182</v>
      </c>
      <c r="D11" s="82" t="s">
        <v>246</v>
      </c>
      <c r="E11" s="254" t="s">
        <v>247</v>
      </c>
      <c r="F11" s="82" t="s">
        <v>242</v>
      </c>
      <c r="G11" s="253">
        <v>1</v>
      </c>
      <c r="H11" s="82">
        <v>7</v>
      </c>
      <c r="I11" s="82" t="s">
        <v>248</v>
      </c>
      <c r="J11" s="82">
        <v>3</v>
      </c>
      <c r="K11" s="82">
        <v>9</v>
      </c>
      <c r="L11" s="255">
        <v>5</v>
      </c>
      <c r="M11" s="255">
        <v>25</v>
      </c>
    </row>
    <row r="12" spans="2:13" ht="12.75">
      <c r="B12" s="249">
        <v>6</v>
      </c>
      <c r="C12" s="250">
        <v>90</v>
      </c>
      <c r="D12" s="251" t="s">
        <v>249</v>
      </c>
      <c r="E12" s="250" t="s">
        <v>250</v>
      </c>
      <c r="F12" s="251" t="s">
        <v>245</v>
      </c>
      <c r="G12" s="249">
        <v>7</v>
      </c>
      <c r="H12" s="251">
        <v>2</v>
      </c>
      <c r="I12" s="251">
        <v>6</v>
      </c>
      <c r="J12" s="251">
        <v>4</v>
      </c>
      <c r="K12" s="251">
        <v>10</v>
      </c>
      <c r="L12" s="252">
        <v>6</v>
      </c>
      <c r="M12" s="252">
        <v>25</v>
      </c>
    </row>
    <row r="13" spans="2:13" ht="12.75">
      <c r="B13" s="249">
        <v>7</v>
      </c>
      <c r="C13" s="250">
        <v>124</v>
      </c>
      <c r="D13" s="251" t="s">
        <v>251</v>
      </c>
      <c r="E13" s="250" t="s">
        <v>252</v>
      </c>
      <c r="F13" s="251" t="s">
        <v>253</v>
      </c>
      <c r="G13" s="249">
        <v>3</v>
      </c>
      <c r="H13" s="251">
        <v>9</v>
      </c>
      <c r="I13" s="251">
        <v>8</v>
      </c>
      <c r="J13" s="251">
        <v>5</v>
      </c>
      <c r="K13" s="251">
        <v>2</v>
      </c>
      <c r="L13" s="252">
        <v>8</v>
      </c>
      <c r="M13" s="252">
        <v>26</v>
      </c>
    </row>
    <row r="14" spans="2:13" ht="12.75">
      <c r="B14" s="249">
        <v>8</v>
      </c>
      <c r="C14" s="250">
        <v>196</v>
      </c>
      <c r="D14" s="251" t="s">
        <v>254</v>
      </c>
      <c r="E14" s="250" t="s">
        <v>255</v>
      </c>
      <c r="F14" s="251" t="s">
        <v>245</v>
      </c>
      <c r="G14" s="249">
        <v>4</v>
      </c>
      <c r="H14" s="251">
        <v>6</v>
      </c>
      <c r="I14" s="251">
        <v>5</v>
      </c>
      <c r="J14" s="251" t="s">
        <v>256</v>
      </c>
      <c r="K14" s="251">
        <v>5</v>
      </c>
      <c r="L14" s="252">
        <v>7</v>
      </c>
      <c r="M14" s="252">
        <v>27</v>
      </c>
    </row>
    <row r="15" spans="2:13" ht="12.75">
      <c r="B15" s="249">
        <v>9</v>
      </c>
      <c r="C15" s="250">
        <v>103</v>
      </c>
      <c r="D15" s="251" t="s">
        <v>257</v>
      </c>
      <c r="E15" s="250" t="s">
        <v>258</v>
      </c>
      <c r="F15" s="251" t="s">
        <v>259</v>
      </c>
      <c r="G15" s="249">
        <v>11</v>
      </c>
      <c r="H15" s="251">
        <v>11</v>
      </c>
      <c r="I15" s="251">
        <v>11</v>
      </c>
      <c r="J15" s="251">
        <v>7</v>
      </c>
      <c r="K15" s="251">
        <v>3</v>
      </c>
      <c r="L15" s="252">
        <v>9</v>
      </c>
      <c r="M15" s="252">
        <v>41</v>
      </c>
    </row>
    <row r="16" spans="2:13" ht="12.75">
      <c r="B16" s="249">
        <v>10</v>
      </c>
      <c r="C16" s="250">
        <v>94</v>
      </c>
      <c r="D16" s="251" t="s">
        <v>260</v>
      </c>
      <c r="E16" s="250" t="s">
        <v>261</v>
      </c>
      <c r="F16" s="251" t="s">
        <v>262</v>
      </c>
      <c r="G16" s="249">
        <v>9</v>
      </c>
      <c r="H16" s="251">
        <v>10</v>
      </c>
      <c r="I16" s="251">
        <v>10</v>
      </c>
      <c r="J16" s="251">
        <v>9</v>
      </c>
      <c r="K16" s="251">
        <v>8</v>
      </c>
      <c r="L16" s="252">
        <v>10</v>
      </c>
      <c r="M16" s="252">
        <v>46</v>
      </c>
    </row>
    <row r="17" spans="2:13" ht="12.75">
      <c r="B17" s="249">
        <v>11</v>
      </c>
      <c r="C17" s="250">
        <v>152</v>
      </c>
      <c r="D17" s="251" t="s">
        <v>263</v>
      </c>
      <c r="E17" s="250" t="s">
        <v>264</v>
      </c>
      <c r="F17" s="251" t="s">
        <v>253</v>
      </c>
      <c r="G17" s="249">
        <v>10</v>
      </c>
      <c r="H17" s="251">
        <v>8</v>
      </c>
      <c r="I17" s="251">
        <v>4</v>
      </c>
      <c r="J17" s="251" t="s">
        <v>149</v>
      </c>
      <c r="K17" s="251" t="s">
        <v>144</v>
      </c>
      <c r="L17" s="252" t="s">
        <v>144</v>
      </c>
      <c r="M17" s="252">
        <v>48</v>
      </c>
    </row>
    <row r="18" spans="2:13" ht="12.75">
      <c r="B18" s="256">
        <v>12</v>
      </c>
      <c r="C18" s="257">
        <v>249</v>
      </c>
      <c r="D18" s="258" t="s">
        <v>265</v>
      </c>
      <c r="E18" s="257" t="s">
        <v>266</v>
      </c>
      <c r="F18" s="258" t="s">
        <v>245</v>
      </c>
      <c r="G18" s="256" t="s">
        <v>149</v>
      </c>
      <c r="H18" s="258">
        <v>12</v>
      </c>
      <c r="I18" s="258">
        <v>9</v>
      </c>
      <c r="J18" s="258">
        <v>10</v>
      </c>
      <c r="K18" s="258">
        <v>11</v>
      </c>
      <c r="L18" s="259">
        <v>11</v>
      </c>
      <c r="M18" s="259">
        <v>53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7"/>
  <dimension ref="B2:J11"/>
  <sheetViews>
    <sheetView zoomScalePageLayoutView="0" workbookViewId="0" topLeftCell="A1">
      <selection activeCell="A1" sqref="A1"/>
    </sheetView>
  </sheetViews>
  <sheetFormatPr defaultColWidth="9.140625" defaultRowHeight="12.75"/>
  <cols>
    <col min="1" max="3" width="9.140625" style="16" customWidth="1"/>
    <col min="4" max="4" width="12.8515625" style="16" bestFit="1" customWidth="1"/>
    <col min="5" max="9" width="6.8515625" style="16" bestFit="1" customWidth="1"/>
    <col min="10" max="10" width="5.00390625" style="16" bestFit="1" customWidth="1"/>
    <col min="11" max="16384" width="9.140625" style="16" customWidth="1"/>
  </cols>
  <sheetData>
    <row r="2" ht="15.75">
      <c r="B2" s="55" t="s">
        <v>529</v>
      </c>
    </row>
    <row r="3" ht="12.75">
      <c r="B3" s="16" t="s">
        <v>530</v>
      </c>
    </row>
    <row r="4" ht="12.75" customHeight="1">
      <c r="B4" s="16" t="s">
        <v>531</v>
      </c>
    </row>
    <row r="5" ht="12.75" customHeight="1" thickBot="1"/>
    <row r="6" spans="2:10" ht="13.5" customHeight="1">
      <c r="B6" s="111"/>
      <c r="C6" s="112" t="s">
        <v>157</v>
      </c>
      <c r="D6" s="112" t="s">
        <v>158</v>
      </c>
      <c r="E6" s="112" t="s">
        <v>153</v>
      </c>
      <c r="F6" s="112" t="s">
        <v>154</v>
      </c>
      <c r="G6" s="112" t="s">
        <v>155</v>
      </c>
      <c r="H6" s="112" t="s">
        <v>518</v>
      </c>
      <c r="I6" s="112" t="s">
        <v>519</v>
      </c>
      <c r="J6" s="112" t="s">
        <v>156</v>
      </c>
    </row>
    <row r="7" spans="2:10" ht="12.75">
      <c r="B7" s="103" t="s">
        <v>136</v>
      </c>
      <c r="C7" s="105">
        <v>49</v>
      </c>
      <c r="D7" s="104" t="s">
        <v>520</v>
      </c>
      <c r="E7" s="105">
        <v>1</v>
      </c>
      <c r="F7" s="105">
        <v>1</v>
      </c>
      <c r="G7" s="105">
        <v>1</v>
      </c>
      <c r="H7" s="105">
        <v>1</v>
      </c>
      <c r="I7" s="105">
        <v>2</v>
      </c>
      <c r="J7" s="105">
        <v>4</v>
      </c>
    </row>
    <row r="8" spans="2:10" ht="12.75">
      <c r="B8" s="103" t="s">
        <v>138</v>
      </c>
      <c r="C8" s="105">
        <v>182</v>
      </c>
      <c r="D8" s="104" t="s">
        <v>521</v>
      </c>
      <c r="E8" s="105" t="s">
        <v>144</v>
      </c>
      <c r="F8" s="105">
        <v>2</v>
      </c>
      <c r="G8" s="105">
        <v>2</v>
      </c>
      <c r="H8" s="105">
        <v>2</v>
      </c>
      <c r="I8" s="105">
        <v>1</v>
      </c>
      <c r="J8" s="105">
        <v>7</v>
      </c>
    </row>
    <row r="9" spans="2:10" ht="12.75">
      <c r="B9" s="103" t="s">
        <v>140</v>
      </c>
      <c r="C9" s="105">
        <v>197</v>
      </c>
      <c r="D9" s="104" t="s">
        <v>522</v>
      </c>
      <c r="E9" s="105">
        <v>3</v>
      </c>
      <c r="F9" s="105">
        <v>4</v>
      </c>
      <c r="G9" s="105">
        <v>3</v>
      </c>
      <c r="H9" s="105">
        <v>4</v>
      </c>
      <c r="I9" s="105">
        <v>4</v>
      </c>
      <c r="J9" s="105">
        <v>14</v>
      </c>
    </row>
    <row r="10" spans="2:10" ht="12.75">
      <c r="B10" s="103" t="s">
        <v>142</v>
      </c>
      <c r="C10" s="105">
        <v>70</v>
      </c>
      <c r="D10" s="104" t="s">
        <v>523</v>
      </c>
      <c r="E10" s="105">
        <v>2</v>
      </c>
      <c r="F10" s="105">
        <v>3</v>
      </c>
      <c r="G10" s="105">
        <v>4</v>
      </c>
      <c r="H10" s="105" t="s">
        <v>144</v>
      </c>
      <c r="I10" s="105" t="s">
        <v>144</v>
      </c>
      <c r="J10" s="105">
        <v>16</v>
      </c>
    </row>
    <row r="11" spans="2:10" ht="13.5" thickBot="1">
      <c r="B11" s="106" t="s">
        <v>145</v>
      </c>
      <c r="C11" s="108">
        <v>142</v>
      </c>
      <c r="D11" s="107" t="s">
        <v>524</v>
      </c>
      <c r="E11" s="108" t="s">
        <v>144</v>
      </c>
      <c r="F11" s="108" t="s">
        <v>144</v>
      </c>
      <c r="G11" s="108" t="s">
        <v>144</v>
      </c>
      <c r="H11" s="108">
        <v>3</v>
      </c>
      <c r="I11" s="108">
        <v>3</v>
      </c>
      <c r="J11" s="108">
        <v>20</v>
      </c>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6"/>
  <dimension ref="A2:I31"/>
  <sheetViews>
    <sheetView zoomScalePageLayoutView="0" workbookViewId="0" topLeftCell="A1">
      <selection activeCell="A1" sqref="A1"/>
    </sheetView>
  </sheetViews>
  <sheetFormatPr defaultColWidth="9.140625" defaultRowHeight="12.75"/>
  <cols>
    <col min="1" max="1" width="9.140625" style="16" customWidth="1"/>
    <col min="2" max="2" width="35.140625" style="16" bestFit="1" customWidth="1"/>
    <col min="3" max="3" width="7.28125" style="42" customWidth="1"/>
    <col min="4" max="4" width="15.00390625" style="16" bestFit="1" customWidth="1"/>
    <col min="5" max="16384" width="9.140625" style="16" customWidth="1"/>
  </cols>
  <sheetData>
    <row r="2" spans="2:9" ht="12.75">
      <c r="B2" s="82" t="s">
        <v>125</v>
      </c>
      <c r="C2" s="83"/>
      <c r="D2" s="42"/>
      <c r="E2" s="42"/>
      <c r="F2" s="62"/>
      <c r="G2" s="42"/>
      <c r="H2" s="42"/>
      <c r="I2" s="42"/>
    </row>
    <row r="3" spans="2:9" ht="12.75">
      <c r="B3" s="54" t="s">
        <v>222</v>
      </c>
      <c r="C3" s="83"/>
      <c r="D3" s="42"/>
      <c r="E3" s="42"/>
      <c r="F3" s="62"/>
      <c r="G3" s="42"/>
      <c r="H3" s="42"/>
      <c r="I3" s="42"/>
    </row>
    <row r="4" spans="4:9" ht="13.5" thickBot="1">
      <c r="D4" s="42"/>
      <c r="E4" s="42"/>
      <c r="F4" s="62"/>
      <c r="G4" s="42"/>
      <c r="H4" s="42"/>
      <c r="I4" s="42"/>
    </row>
    <row r="5" spans="2:9" ht="13.5" thickBot="1">
      <c r="B5" s="84"/>
      <c r="C5" s="63">
        <f>COUNT(E5:I5)</f>
        <v>5</v>
      </c>
      <c r="D5" s="85" t="s">
        <v>3</v>
      </c>
      <c r="E5" s="86">
        <v>7</v>
      </c>
      <c r="F5" s="86">
        <v>10</v>
      </c>
      <c r="G5" s="86">
        <v>11</v>
      </c>
      <c r="H5" s="86">
        <v>9</v>
      </c>
      <c r="I5" s="87">
        <v>5</v>
      </c>
    </row>
    <row r="6" spans="2:9" ht="13.5" thickBot="1">
      <c r="B6" s="88"/>
      <c r="C6" s="88" t="s">
        <v>4</v>
      </c>
      <c r="D6" s="89" t="s">
        <v>6</v>
      </c>
      <c r="E6" s="90" t="s">
        <v>126</v>
      </c>
      <c r="F6" s="90" t="s">
        <v>127</v>
      </c>
      <c r="G6" s="90" t="s">
        <v>128</v>
      </c>
      <c r="H6" s="90" t="s">
        <v>129</v>
      </c>
      <c r="I6" s="91" t="s">
        <v>130</v>
      </c>
    </row>
    <row r="7" spans="1:9" ht="12.75">
      <c r="A7" s="16">
        <v>1</v>
      </c>
      <c r="B7" s="73" t="s">
        <v>9</v>
      </c>
      <c r="C7" s="92">
        <f aca="true" t="shared" si="0" ref="C7:C16">COUNT(E7:I7)</f>
        <v>3</v>
      </c>
      <c r="D7" s="93">
        <f aca="true" t="shared" si="1" ref="D7:D16">C_S_G(E7:I7,E$5:I$5,csg_table,C$5)</f>
        <v>0.9478260869565217</v>
      </c>
      <c r="E7" s="58">
        <v>1</v>
      </c>
      <c r="F7" s="58">
        <v>2</v>
      </c>
      <c r="G7" s="58">
        <v>2</v>
      </c>
      <c r="H7" s="58"/>
      <c r="I7" s="60"/>
    </row>
    <row r="8" spans="1:9" ht="12.75">
      <c r="A8" s="16">
        <v>2</v>
      </c>
      <c r="B8" s="74" t="s">
        <v>10</v>
      </c>
      <c r="C8" s="94">
        <f>COUNT(E8:I8)</f>
        <v>3</v>
      </c>
      <c r="D8" s="95">
        <f>C_S_G(E8:I8,E$5:I$5,csg_table,C$5)</f>
        <v>0.9259259259259259</v>
      </c>
      <c r="E8" s="59"/>
      <c r="F8" s="59">
        <v>1</v>
      </c>
      <c r="G8" s="59">
        <v>3</v>
      </c>
      <c r="H8" s="59"/>
      <c r="I8" s="61">
        <v>2</v>
      </c>
    </row>
    <row r="9" spans="1:9" ht="12.75">
      <c r="A9" s="16">
        <v>3</v>
      </c>
      <c r="B9" s="74" t="s">
        <v>7</v>
      </c>
      <c r="C9" s="94">
        <f t="shared" si="0"/>
        <v>4</v>
      </c>
      <c r="D9" s="95">
        <f t="shared" si="1"/>
        <v>0.8823529411764706</v>
      </c>
      <c r="E9" s="59">
        <v>2</v>
      </c>
      <c r="F9" s="59">
        <v>3</v>
      </c>
      <c r="G9" s="59">
        <v>4</v>
      </c>
      <c r="H9" s="59">
        <v>2</v>
      </c>
      <c r="I9" s="61"/>
    </row>
    <row r="10" spans="1:9" ht="12.75">
      <c r="A10" s="16">
        <v>4</v>
      </c>
      <c r="B10" s="74" t="s">
        <v>8</v>
      </c>
      <c r="C10" s="94">
        <f t="shared" si="0"/>
        <v>4</v>
      </c>
      <c r="D10" s="95">
        <f t="shared" si="1"/>
        <v>0.8398692810457516</v>
      </c>
      <c r="E10" s="59">
        <v>5</v>
      </c>
      <c r="F10" s="59">
        <v>4</v>
      </c>
      <c r="G10" s="59">
        <v>1</v>
      </c>
      <c r="H10" s="59">
        <v>6</v>
      </c>
      <c r="I10" s="61"/>
    </row>
    <row r="11" spans="1:9" ht="12.75">
      <c r="A11" s="16">
        <v>5</v>
      </c>
      <c r="B11" s="74" t="s">
        <v>160</v>
      </c>
      <c r="C11" s="94">
        <f t="shared" si="0"/>
        <v>5</v>
      </c>
      <c r="D11" s="95">
        <f t="shared" si="1"/>
        <v>0.8296089385474861</v>
      </c>
      <c r="E11" s="59">
        <v>3</v>
      </c>
      <c r="F11" s="59">
        <v>5</v>
      </c>
      <c r="G11" s="59">
        <v>5</v>
      </c>
      <c r="H11" s="59">
        <v>5</v>
      </c>
      <c r="I11" s="61">
        <v>1</v>
      </c>
    </row>
    <row r="12" spans="1:9" ht="12.75">
      <c r="A12" s="16">
        <v>6</v>
      </c>
      <c r="B12" s="74" t="s">
        <v>122</v>
      </c>
      <c r="C12" s="96">
        <f t="shared" si="0"/>
        <v>5</v>
      </c>
      <c r="D12" s="97">
        <f t="shared" si="1"/>
        <v>0.770949720670391</v>
      </c>
      <c r="E12" s="98">
        <v>4</v>
      </c>
      <c r="F12" s="98">
        <v>8</v>
      </c>
      <c r="G12" s="98">
        <v>6</v>
      </c>
      <c r="H12" s="98">
        <v>3</v>
      </c>
      <c r="I12" s="99">
        <v>4</v>
      </c>
    </row>
    <row r="13" spans="1:9" ht="12.75">
      <c r="A13" s="16">
        <v>7</v>
      </c>
      <c r="B13" s="74" t="s">
        <v>173</v>
      </c>
      <c r="C13" s="96">
        <f t="shared" si="0"/>
        <v>4</v>
      </c>
      <c r="D13" s="97">
        <f t="shared" si="1"/>
        <v>0.7328767123287672</v>
      </c>
      <c r="E13" s="217"/>
      <c r="F13" s="217">
        <v>6</v>
      </c>
      <c r="G13" s="217">
        <v>8</v>
      </c>
      <c r="H13" s="217">
        <v>8</v>
      </c>
      <c r="I13" s="99">
        <v>3</v>
      </c>
    </row>
    <row r="14" spans="1:9" ht="12.75">
      <c r="A14" s="16">
        <v>8</v>
      </c>
      <c r="B14" s="74" t="s">
        <v>159</v>
      </c>
      <c r="C14" s="96">
        <f>COUNT(E14:I14)</f>
        <v>5</v>
      </c>
      <c r="D14" s="97">
        <f>C_S_G(E14:I14,E$5:I$5,csg_table,C$5)</f>
        <v>0.729050279329609</v>
      </c>
      <c r="E14" s="98">
        <v>7</v>
      </c>
      <c r="F14" s="98">
        <v>7</v>
      </c>
      <c r="G14" s="98">
        <v>7</v>
      </c>
      <c r="H14" s="98">
        <v>4</v>
      </c>
      <c r="I14" s="99">
        <v>5</v>
      </c>
    </row>
    <row r="15" spans="1:9" ht="12.75">
      <c r="A15" s="16">
        <v>9</v>
      </c>
      <c r="B15" s="74" t="s">
        <v>174</v>
      </c>
      <c r="C15" s="96">
        <f t="shared" si="0"/>
        <v>3</v>
      </c>
      <c r="D15" s="97">
        <f t="shared" si="1"/>
        <v>0.6916666666666667</v>
      </c>
      <c r="E15" s="98"/>
      <c r="F15" s="98">
        <v>10</v>
      </c>
      <c r="G15" s="98">
        <v>8</v>
      </c>
      <c r="H15" s="98">
        <v>7</v>
      </c>
      <c r="I15" s="219"/>
    </row>
    <row r="16" spans="1:9" ht="12.75">
      <c r="A16" s="16">
        <v>10</v>
      </c>
      <c r="B16" s="74" t="s">
        <v>96</v>
      </c>
      <c r="C16" s="96">
        <f t="shared" si="0"/>
        <v>4</v>
      </c>
      <c r="D16" s="97">
        <f t="shared" si="1"/>
        <v>0.6666666666666666</v>
      </c>
      <c r="E16" s="98">
        <v>6</v>
      </c>
      <c r="F16" s="98">
        <v>9</v>
      </c>
      <c r="G16" s="98">
        <v>11</v>
      </c>
      <c r="H16" s="98">
        <v>9</v>
      </c>
      <c r="I16" s="99"/>
    </row>
    <row r="17" spans="2:9" ht="13.5" thickBot="1">
      <c r="B17" s="242">
        <v>117</v>
      </c>
      <c r="C17" s="100">
        <f>COUNT(E17:I17)</f>
        <v>1</v>
      </c>
      <c r="D17" s="101">
        <f>C_S_G(E17:I17,E$5:I$5,csg_table,C$5)</f>
        <v>1</v>
      </c>
      <c r="E17" s="216"/>
      <c r="F17" s="216"/>
      <c r="G17" s="216"/>
      <c r="H17" s="216">
        <v>1</v>
      </c>
      <c r="I17" s="218"/>
    </row>
    <row r="20" ht="12.75">
      <c r="B20" s="16" t="s">
        <v>168</v>
      </c>
    </row>
    <row r="22" spans="1:2" ht="12.75">
      <c r="A22" s="102" t="s">
        <v>126</v>
      </c>
      <c r="B22" s="82" t="s">
        <v>131</v>
      </c>
    </row>
    <row r="23" spans="1:2" ht="12.75">
      <c r="A23" s="102" t="s">
        <v>127</v>
      </c>
      <c r="B23" s="82" t="s">
        <v>132</v>
      </c>
    </row>
    <row r="24" spans="1:2" ht="12.75">
      <c r="A24" s="102" t="s">
        <v>128</v>
      </c>
      <c r="B24" s="82" t="s">
        <v>133</v>
      </c>
    </row>
    <row r="25" spans="1:2" ht="12.75">
      <c r="A25" s="102" t="s">
        <v>129</v>
      </c>
      <c r="B25" s="82" t="s">
        <v>134</v>
      </c>
    </row>
    <row r="26" spans="1:2" ht="12.75">
      <c r="A26" s="102" t="s">
        <v>130</v>
      </c>
      <c r="B26" s="82" t="s">
        <v>135</v>
      </c>
    </row>
    <row r="28" ht="12.75">
      <c r="B28" s="16" t="s">
        <v>169</v>
      </c>
    </row>
    <row r="29" ht="12.75">
      <c r="F29" s="16" t="s">
        <v>12</v>
      </c>
    </row>
    <row r="30" ht="12.75">
      <c r="B30" s="16" t="s">
        <v>166</v>
      </c>
    </row>
    <row r="31" ht="12.75">
      <c r="B31" s="16" t="s">
        <v>167</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3"/>
  <dimension ref="A1:O97"/>
  <sheetViews>
    <sheetView zoomScalePageLayoutView="0" workbookViewId="0" topLeftCell="A1">
      <selection activeCell="A1" sqref="A1"/>
    </sheetView>
  </sheetViews>
  <sheetFormatPr defaultColWidth="9.140625" defaultRowHeight="12.75"/>
  <cols>
    <col min="1" max="1" width="3.00390625" style="0" bestFit="1" customWidth="1"/>
    <col min="2" max="2" width="3.28125" style="0" bestFit="1" customWidth="1"/>
    <col min="4" max="4" width="43.00390625" style="0" bestFit="1" customWidth="1"/>
    <col min="5" max="5" width="14.7109375" style="0" bestFit="1" customWidth="1"/>
    <col min="7" max="7" width="8.28125" style="0" customWidth="1"/>
    <col min="8" max="13" width="5.00390625" style="3" bestFit="1" customWidth="1"/>
    <col min="14" max="14" width="4.8515625" style="3" bestFit="1" customWidth="1"/>
    <col min="15" max="15" width="5.00390625" style="3" bestFit="1" customWidth="1"/>
  </cols>
  <sheetData>
    <row r="1" spans="7:8" ht="12.75">
      <c r="G1" t="s">
        <v>507</v>
      </c>
      <c r="H1" s="3">
        <v>8</v>
      </c>
    </row>
    <row r="2" spans="4:8" ht="12.75">
      <c r="D2" t="s">
        <v>508</v>
      </c>
      <c r="G2" t="s">
        <v>5</v>
      </c>
      <c r="H2" s="3">
        <v>1</v>
      </c>
    </row>
    <row r="3" spans="8:15" ht="13.5" thickBot="1">
      <c r="H3" s="3">
        <v>93</v>
      </c>
      <c r="I3" s="3">
        <v>93</v>
      </c>
      <c r="J3" s="3">
        <v>93</v>
      </c>
      <c r="K3" s="3">
        <v>93</v>
      </c>
      <c r="L3" s="3">
        <v>93</v>
      </c>
      <c r="M3" s="3">
        <v>93</v>
      </c>
      <c r="N3" s="3">
        <v>93</v>
      </c>
      <c r="O3" s="3">
        <v>93</v>
      </c>
    </row>
    <row r="4" spans="1:15" ht="13.5" thickBot="1">
      <c r="A4" s="261" t="s">
        <v>271</v>
      </c>
      <c r="B4" s="262" t="s">
        <v>272</v>
      </c>
      <c r="C4" s="262" t="s">
        <v>273</v>
      </c>
      <c r="D4" s="262" t="s">
        <v>274</v>
      </c>
      <c r="E4" s="262" t="s">
        <v>275</v>
      </c>
      <c r="F4" s="262" t="s">
        <v>6</v>
      </c>
      <c r="G4" s="263" t="s">
        <v>506</v>
      </c>
      <c r="H4" s="270">
        <v>1</v>
      </c>
      <c r="I4" s="264">
        <v>2</v>
      </c>
      <c r="J4" s="264">
        <v>3</v>
      </c>
      <c r="K4" s="264">
        <v>4</v>
      </c>
      <c r="L4" s="264">
        <v>5</v>
      </c>
      <c r="M4" s="264">
        <v>6</v>
      </c>
      <c r="N4" s="264">
        <v>7</v>
      </c>
      <c r="O4" s="265">
        <v>8</v>
      </c>
    </row>
    <row r="5" spans="1:15" ht="12.75">
      <c r="A5" s="271">
        <v>1</v>
      </c>
      <c r="B5" s="272">
        <v>91</v>
      </c>
      <c r="C5" s="272" t="s">
        <v>276</v>
      </c>
      <c r="D5" s="272" t="s">
        <v>277</v>
      </c>
      <c r="E5" s="272" t="s">
        <v>278</v>
      </c>
      <c r="F5" s="273">
        <f>C_S_G($H5:O5,$H$3:O$3,csg_table,H$1,$H$2)</f>
        <v>0.9914285714285712</v>
      </c>
      <c r="G5" s="274">
        <v>8</v>
      </c>
      <c r="H5" s="266">
        <v>2</v>
      </c>
      <c r="I5" s="266">
        <v>1</v>
      </c>
      <c r="J5" s="266">
        <v>1</v>
      </c>
      <c r="K5" s="266">
        <v>1</v>
      </c>
      <c r="L5" s="266" t="s">
        <v>180</v>
      </c>
      <c r="M5" s="266">
        <v>1</v>
      </c>
      <c r="N5" s="266">
        <v>1</v>
      </c>
      <c r="O5" s="267">
        <v>1</v>
      </c>
    </row>
    <row r="6" spans="1:15" ht="12.75">
      <c r="A6" s="271">
        <v>2</v>
      </c>
      <c r="B6" s="272">
        <v>76</v>
      </c>
      <c r="C6" s="272" t="s">
        <v>279</v>
      </c>
      <c r="D6" s="272" t="s">
        <v>280</v>
      </c>
      <c r="E6" s="272" t="s">
        <v>281</v>
      </c>
      <c r="F6" s="273">
        <f>C_S_G($H6:O6,$H$3:O$3,csg_table,H$1,$H$2)</f>
        <v>0.7785714285714286</v>
      </c>
      <c r="G6" s="274">
        <v>57</v>
      </c>
      <c r="H6" s="266">
        <v>6</v>
      </c>
      <c r="I6" s="266">
        <v>22</v>
      </c>
      <c r="J6" s="266">
        <v>10</v>
      </c>
      <c r="K6" s="266">
        <v>20</v>
      </c>
      <c r="L6" s="266">
        <v>2</v>
      </c>
      <c r="M6" s="266">
        <v>9</v>
      </c>
      <c r="N6" s="266">
        <v>5</v>
      </c>
      <c r="O6" s="267">
        <v>5</v>
      </c>
    </row>
    <row r="7" spans="1:15" ht="12.75">
      <c r="A7" s="271">
        <v>4</v>
      </c>
      <c r="B7" s="272">
        <v>66</v>
      </c>
      <c r="C7" s="272" t="s">
        <v>288</v>
      </c>
      <c r="D7" s="272" t="s">
        <v>289</v>
      </c>
      <c r="E7" s="272" t="s">
        <v>290</v>
      </c>
      <c r="F7" s="273">
        <f>C_S_G($H7:O7,$H$3:O$3,csg_table,H$1,$H$2)</f>
        <v>0.7578771337491158</v>
      </c>
      <c r="G7" s="274">
        <v>103</v>
      </c>
      <c r="H7" s="266">
        <v>3</v>
      </c>
      <c r="I7" s="266">
        <v>45</v>
      </c>
      <c r="J7" s="266">
        <v>53</v>
      </c>
      <c r="K7" s="266">
        <v>2</v>
      </c>
      <c r="L7" s="266">
        <v>31</v>
      </c>
      <c r="M7" s="266">
        <v>15</v>
      </c>
      <c r="N7" s="266">
        <v>4</v>
      </c>
      <c r="O7" s="267">
        <v>3</v>
      </c>
    </row>
    <row r="8" spans="1:15" ht="12.75">
      <c r="A8" s="271">
        <v>3</v>
      </c>
      <c r="B8" s="272">
        <v>95</v>
      </c>
      <c r="C8" s="272" t="s">
        <v>282</v>
      </c>
      <c r="D8" s="272" t="s">
        <v>283</v>
      </c>
      <c r="E8" s="272" t="s">
        <v>284</v>
      </c>
      <c r="F8" s="273">
        <f>C_S_G($H8:O8,$H$3:O$3,csg_table,H$1,$H$2)</f>
        <v>0.7385410420168678</v>
      </c>
      <c r="G8" s="274">
        <v>93</v>
      </c>
      <c r="H8" s="266">
        <v>34</v>
      </c>
      <c r="I8" s="266">
        <v>5</v>
      </c>
      <c r="J8" s="266">
        <v>3</v>
      </c>
      <c r="K8" s="266">
        <v>3</v>
      </c>
      <c r="L8" s="266" t="s">
        <v>180</v>
      </c>
      <c r="M8" s="266">
        <v>8</v>
      </c>
      <c r="N8" s="266">
        <v>11</v>
      </c>
      <c r="O8" s="267">
        <v>29</v>
      </c>
    </row>
    <row r="9" spans="1:15" ht="12.75">
      <c r="A9" s="271">
        <v>8</v>
      </c>
      <c r="B9" s="272">
        <v>93</v>
      </c>
      <c r="C9" s="272" t="s">
        <v>299</v>
      </c>
      <c r="D9" s="272" t="s">
        <v>300</v>
      </c>
      <c r="E9" s="272" t="s">
        <v>287</v>
      </c>
      <c r="F9" s="273">
        <f>C_S_G($H9:O9,$H$3:O$3,csg_table,H$1,$H$2)</f>
        <v>0.7357148941695545</v>
      </c>
      <c r="G9" s="274">
        <v>121</v>
      </c>
      <c r="H9" s="266">
        <v>54</v>
      </c>
      <c r="I9" s="266">
        <v>4</v>
      </c>
      <c r="J9" s="266">
        <v>2</v>
      </c>
      <c r="K9" s="266">
        <v>8</v>
      </c>
      <c r="L9" s="266">
        <v>38</v>
      </c>
      <c r="M9" s="266" t="s">
        <v>500</v>
      </c>
      <c r="N9" s="266">
        <v>8</v>
      </c>
      <c r="O9" s="267">
        <v>7</v>
      </c>
    </row>
    <row r="10" spans="1:15" ht="12.75">
      <c r="A10" s="271">
        <v>7</v>
      </c>
      <c r="B10" s="272">
        <v>78</v>
      </c>
      <c r="C10" s="272" t="s">
        <v>301</v>
      </c>
      <c r="D10" s="272" t="s">
        <v>302</v>
      </c>
      <c r="E10" s="272" t="s">
        <v>303</v>
      </c>
      <c r="F10" s="273">
        <f>C_S_G($H10:O10,$H$3:O$3,csg_table,H$1,$H$2)</f>
        <v>0.7139863050502429</v>
      </c>
      <c r="G10" s="274">
        <v>118</v>
      </c>
      <c r="H10" s="266">
        <v>8</v>
      </c>
      <c r="I10" s="266">
        <v>9</v>
      </c>
      <c r="J10" s="266">
        <v>7</v>
      </c>
      <c r="K10" s="266">
        <v>6</v>
      </c>
      <c r="L10" s="266" t="s">
        <v>180</v>
      </c>
      <c r="M10" s="266">
        <v>51</v>
      </c>
      <c r="N10" s="266">
        <v>33</v>
      </c>
      <c r="O10" s="267">
        <v>4</v>
      </c>
    </row>
    <row r="11" spans="1:15" ht="12.75">
      <c r="A11" s="271">
        <v>19</v>
      </c>
      <c r="B11" s="272">
        <v>94</v>
      </c>
      <c r="C11" s="272" t="s">
        <v>347</v>
      </c>
      <c r="D11" s="272" t="s">
        <v>348</v>
      </c>
      <c r="E11" s="272" t="s">
        <v>349</v>
      </c>
      <c r="F11" s="273">
        <f>C_S_G($H11:O11,$H$3:O$3,csg_table,H$1,$H$2)</f>
        <v>0.713078119144216</v>
      </c>
      <c r="G11" s="274">
        <v>183</v>
      </c>
      <c r="H11" s="266" t="s">
        <v>180</v>
      </c>
      <c r="I11" s="266" t="s">
        <v>180</v>
      </c>
      <c r="J11" s="266">
        <v>39</v>
      </c>
      <c r="K11" s="266">
        <v>19</v>
      </c>
      <c r="L11" s="266">
        <v>1</v>
      </c>
      <c r="M11" s="266">
        <v>4</v>
      </c>
      <c r="N11" s="266">
        <v>24</v>
      </c>
      <c r="O11" s="267">
        <v>2</v>
      </c>
    </row>
    <row r="12" spans="1:15" ht="12.75">
      <c r="A12" s="271">
        <v>6</v>
      </c>
      <c r="B12" s="272">
        <v>26</v>
      </c>
      <c r="C12" s="272" t="s">
        <v>296</v>
      </c>
      <c r="D12" s="272" t="s">
        <v>297</v>
      </c>
      <c r="E12" s="272" t="s">
        <v>298</v>
      </c>
      <c r="F12" s="273">
        <f>C_S_G($H12:O12,$H$3:O$3,csg_table,H$1,$H$2)</f>
        <v>0.6665915518545995</v>
      </c>
      <c r="G12" s="274">
        <v>117</v>
      </c>
      <c r="H12" s="266">
        <v>22</v>
      </c>
      <c r="I12" s="266">
        <v>31</v>
      </c>
      <c r="J12" s="266">
        <v>18</v>
      </c>
      <c r="K12" s="266">
        <v>14</v>
      </c>
      <c r="L12" s="266">
        <v>24</v>
      </c>
      <c r="M12" s="266">
        <v>2</v>
      </c>
      <c r="N12" s="266" t="s">
        <v>500</v>
      </c>
      <c r="O12" s="267">
        <v>6</v>
      </c>
    </row>
    <row r="13" spans="1:15" ht="12.75">
      <c r="A13" s="271">
        <v>12</v>
      </c>
      <c r="B13" s="272">
        <v>56</v>
      </c>
      <c r="C13" s="272" t="s">
        <v>318</v>
      </c>
      <c r="D13" s="272" t="s">
        <v>319</v>
      </c>
      <c r="E13" s="272" t="s">
        <v>298</v>
      </c>
      <c r="F13" s="273">
        <f>C_S_G($H13:O13,$H$3:O$3,csg_table,H$1,$H$2)</f>
        <v>0.6503878215592902</v>
      </c>
      <c r="G13" s="274">
        <v>158</v>
      </c>
      <c r="H13" s="266">
        <v>43</v>
      </c>
      <c r="I13" s="266">
        <v>8</v>
      </c>
      <c r="J13" s="266" t="s">
        <v>180</v>
      </c>
      <c r="K13" s="266">
        <v>4</v>
      </c>
      <c r="L13" s="266">
        <v>8</v>
      </c>
      <c r="M13" s="266">
        <v>46</v>
      </c>
      <c r="N13" s="266">
        <v>28</v>
      </c>
      <c r="O13" s="267">
        <v>21</v>
      </c>
    </row>
    <row r="14" spans="1:15" ht="12.75">
      <c r="A14" s="271">
        <v>5</v>
      </c>
      <c r="B14" s="272">
        <v>89</v>
      </c>
      <c r="C14" s="272" t="s">
        <v>291</v>
      </c>
      <c r="D14" s="272" t="s">
        <v>292</v>
      </c>
      <c r="E14" s="272" t="s">
        <v>293</v>
      </c>
      <c r="F14" s="273">
        <f>C_S_G($H14:O14,$H$3:O$3,csg_table,H$1,$H$2)</f>
        <v>0.6425753934609483</v>
      </c>
      <c r="G14" s="274">
        <v>111</v>
      </c>
      <c r="H14" s="266">
        <v>19</v>
      </c>
      <c r="I14" s="266">
        <v>11</v>
      </c>
      <c r="J14" s="266">
        <v>20</v>
      </c>
      <c r="K14" s="266">
        <v>22</v>
      </c>
      <c r="L14" s="266">
        <v>19</v>
      </c>
      <c r="M14" s="266">
        <v>12</v>
      </c>
      <c r="N14" s="266">
        <v>23</v>
      </c>
      <c r="O14" s="267">
        <v>8</v>
      </c>
    </row>
    <row r="15" spans="1:15" ht="12.75">
      <c r="A15" s="271">
        <v>15</v>
      </c>
      <c r="B15" s="272">
        <v>29</v>
      </c>
      <c r="C15" s="272" t="s">
        <v>323</v>
      </c>
      <c r="D15" s="272" t="s">
        <v>324</v>
      </c>
      <c r="E15" s="272" t="s">
        <v>278</v>
      </c>
      <c r="F15" s="273">
        <f>C_S_G($H15:O15,$H$3:O$3,csg_table,H$1,$H$2)</f>
        <v>0.6425109249909503</v>
      </c>
      <c r="G15" s="274">
        <v>170</v>
      </c>
      <c r="H15" s="266">
        <v>1</v>
      </c>
      <c r="I15" s="266">
        <v>33</v>
      </c>
      <c r="J15" s="266">
        <v>11</v>
      </c>
      <c r="K15" s="266">
        <v>56</v>
      </c>
      <c r="L15" s="266">
        <v>15</v>
      </c>
      <c r="M15" s="266">
        <v>23</v>
      </c>
      <c r="N15" s="266">
        <v>78</v>
      </c>
      <c r="O15" s="267">
        <v>31</v>
      </c>
    </row>
    <row r="16" spans="1:15" ht="12.75">
      <c r="A16" s="271">
        <v>35</v>
      </c>
      <c r="B16" s="272">
        <v>80</v>
      </c>
      <c r="C16" s="272" t="s">
        <v>379</v>
      </c>
      <c r="D16" s="272" t="s">
        <v>380</v>
      </c>
      <c r="E16" s="272" t="s">
        <v>381</v>
      </c>
      <c r="F16" s="273">
        <f>C_S_G($H16:O16,$H$3:O$3,csg_table,H$1,$H$2)</f>
        <v>0.6372374130169208</v>
      </c>
      <c r="G16" s="274">
        <v>236</v>
      </c>
      <c r="H16" s="266">
        <v>47</v>
      </c>
      <c r="I16" s="266">
        <v>2</v>
      </c>
      <c r="J16" s="266">
        <v>6</v>
      </c>
      <c r="K16" s="266">
        <v>47</v>
      </c>
      <c r="L16" s="266" t="s">
        <v>180</v>
      </c>
      <c r="M16" s="266">
        <v>47</v>
      </c>
      <c r="N16" s="266">
        <v>72</v>
      </c>
      <c r="O16" s="267">
        <v>15</v>
      </c>
    </row>
    <row r="17" spans="1:15" ht="12.75">
      <c r="A17" s="271">
        <v>9</v>
      </c>
      <c r="B17" s="272">
        <v>79</v>
      </c>
      <c r="C17" s="272" t="s">
        <v>285</v>
      </c>
      <c r="D17" s="272" t="s">
        <v>286</v>
      </c>
      <c r="E17" s="272" t="s">
        <v>287</v>
      </c>
      <c r="F17" s="273">
        <f>C_S_G($H17:O17,$H$3:O$3,csg_table,H$1,$H$2)</f>
        <v>0.6346227810437889</v>
      </c>
      <c r="G17" s="274">
        <v>125</v>
      </c>
      <c r="H17" s="266">
        <v>5</v>
      </c>
      <c r="I17" s="266">
        <v>16</v>
      </c>
      <c r="J17" s="266">
        <v>27</v>
      </c>
      <c r="K17" s="266">
        <v>29</v>
      </c>
      <c r="L17" s="266">
        <v>14</v>
      </c>
      <c r="M17" s="266">
        <v>18</v>
      </c>
      <c r="N17" s="266">
        <v>16</v>
      </c>
      <c r="O17" s="267" t="s">
        <v>181</v>
      </c>
    </row>
    <row r="18" spans="1:15" ht="12.75">
      <c r="A18" s="271">
        <v>11</v>
      </c>
      <c r="B18" s="272">
        <v>85</v>
      </c>
      <c r="C18" s="272" t="s">
        <v>294</v>
      </c>
      <c r="D18" s="272" t="s">
        <v>295</v>
      </c>
      <c r="E18" s="272" t="s">
        <v>287</v>
      </c>
      <c r="F18" s="273">
        <f>C_S_G($H18:O18,$H$3:O$3,csg_table,H$1,$H$2)</f>
        <v>0.6337560370983416</v>
      </c>
      <c r="G18" s="274">
        <v>138</v>
      </c>
      <c r="H18" s="266">
        <v>31</v>
      </c>
      <c r="I18" s="266">
        <v>29</v>
      </c>
      <c r="J18" s="266">
        <v>30</v>
      </c>
      <c r="K18" s="266">
        <v>18</v>
      </c>
      <c r="L18" s="266">
        <v>17</v>
      </c>
      <c r="M18" s="266">
        <v>7</v>
      </c>
      <c r="N18" s="266">
        <v>6</v>
      </c>
      <c r="O18" s="267" t="s">
        <v>181</v>
      </c>
    </row>
    <row r="19" spans="1:15" ht="12.75">
      <c r="A19" s="271">
        <v>21</v>
      </c>
      <c r="B19" s="272">
        <v>13</v>
      </c>
      <c r="C19" s="272" t="s">
        <v>315</v>
      </c>
      <c r="D19" s="272" t="s">
        <v>316</v>
      </c>
      <c r="E19" s="272" t="s">
        <v>317</v>
      </c>
      <c r="F19" s="273">
        <f>C_S_G($H19:O19,$H$3:O$3,csg_table,H$1,$H$2)</f>
        <v>0.6325251319587892</v>
      </c>
      <c r="G19" s="274">
        <v>194</v>
      </c>
      <c r="H19" s="266">
        <v>17</v>
      </c>
      <c r="I19" s="266">
        <v>7</v>
      </c>
      <c r="J19" s="266">
        <v>49</v>
      </c>
      <c r="K19" s="266">
        <v>30</v>
      </c>
      <c r="L19" s="266">
        <v>27</v>
      </c>
      <c r="M19" s="266">
        <v>61</v>
      </c>
      <c r="N19" s="266">
        <v>3</v>
      </c>
      <c r="O19" s="267">
        <v>64</v>
      </c>
    </row>
    <row r="20" spans="1:15" ht="12.75">
      <c r="A20" s="271">
        <v>26</v>
      </c>
      <c r="B20" s="272">
        <v>11</v>
      </c>
      <c r="C20" s="272" t="s">
        <v>338</v>
      </c>
      <c r="D20" s="272" t="s">
        <v>339</v>
      </c>
      <c r="E20" s="272" t="s">
        <v>303</v>
      </c>
      <c r="F20" s="273">
        <f>C_S_G($H20:O20,$H$3:O$3,csg_table,H$1,$H$2)</f>
        <v>0.6304402457669552</v>
      </c>
      <c r="G20" s="274">
        <v>208</v>
      </c>
      <c r="H20" s="266">
        <v>53</v>
      </c>
      <c r="I20" s="266">
        <v>14</v>
      </c>
      <c r="J20" s="266">
        <v>45</v>
      </c>
      <c r="K20" s="266">
        <v>10</v>
      </c>
      <c r="L20" s="266">
        <v>64</v>
      </c>
      <c r="M20" s="266">
        <v>32</v>
      </c>
      <c r="N20" s="266">
        <v>2</v>
      </c>
      <c r="O20" s="267">
        <v>52</v>
      </c>
    </row>
    <row r="21" spans="1:15" ht="12.75">
      <c r="A21" s="271">
        <v>16</v>
      </c>
      <c r="B21" s="272">
        <v>20</v>
      </c>
      <c r="C21" s="272" t="s">
        <v>312</v>
      </c>
      <c r="D21" s="272" t="s">
        <v>313</v>
      </c>
      <c r="E21" s="272" t="s">
        <v>314</v>
      </c>
      <c r="F21" s="273">
        <f>C_S_G($H21:O21,$H$3:O$3,csg_table,H$1,$H$2)</f>
        <v>0.6300123449331391</v>
      </c>
      <c r="G21" s="274">
        <v>171</v>
      </c>
      <c r="H21" s="266">
        <v>21</v>
      </c>
      <c r="I21" s="266">
        <v>3</v>
      </c>
      <c r="J21" s="266">
        <v>42</v>
      </c>
      <c r="K21" s="266">
        <v>7</v>
      </c>
      <c r="L21" s="266">
        <v>25</v>
      </c>
      <c r="M21" s="266">
        <v>27</v>
      </c>
      <c r="N21" s="266">
        <v>46</v>
      </c>
      <c r="O21" s="267">
        <v>60</v>
      </c>
    </row>
    <row r="22" spans="1:15" ht="12.75">
      <c r="A22" s="271">
        <v>13</v>
      </c>
      <c r="B22" s="272">
        <v>81</v>
      </c>
      <c r="C22" s="272" t="s">
        <v>331</v>
      </c>
      <c r="D22" s="272" t="s">
        <v>332</v>
      </c>
      <c r="E22" s="272" t="s">
        <v>333</v>
      </c>
      <c r="F22" s="273">
        <f>C_S_G($H22:O22,$H$3:O$3,csg_table,H$1,$H$2)</f>
        <v>0.6212761936056226</v>
      </c>
      <c r="G22" s="274">
        <v>159</v>
      </c>
      <c r="H22" s="266">
        <v>35</v>
      </c>
      <c r="I22" s="266">
        <v>19</v>
      </c>
      <c r="J22" s="266">
        <v>64</v>
      </c>
      <c r="K22" s="266">
        <v>37</v>
      </c>
      <c r="L22" s="266">
        <v>37</v>
      </c>
      <c r="M22" s="266">
        <v>5</v>
      </c>
      <c r="N22" s="266">
        <v>13</v>
      </c>
      <c r="O22" s="267">
        <v>13</v>
      </c>
    </row>
    <row r="23" spans="1:15" ht="12.75">
      <c r="A23" s="271">
        <v>18</v>
      </c>
      <c r="B23" s="272">
        <v>35</v>
      </c>
      <c r="C23" s="272" t="s">
        <v>307</v>
      </c>
      <c r="D23" s="272" t="s">
        <v>308</v>
      </c>
      <c r="E23" s="272" t="s">
        <v>309</v>
      </c>
      <c r="F23" s="273">
        <f>C_S_G($H23:O23,$H$3:O$3,csg_table,H$1,$H$2)</f>
        <v>0.6188833147996672</v>
      </c>
      <c r="G23" s="274">
        <v>179</v>
      </c>
      <c r="H23" s="266">
        <v>15</v>
      </c>
      <c r="I23" s="266">
        <v>27</v>
      </c>
      <c r="J23" s="266">
        <v>4</v>
      </c>
      <c r="K23" s="266">
        <v>24</v>
      </c>
      <c r="L23" s="266">
        <v>41</v>
      </c>
      <c r="M23" s="266">
        <v>56</v>
      </c>
      <c r="N23" s="266">
        <v>12</v>
      </c>
      <c r="O23" s="267">
        <v>84</v>
      </c>
    </row>
    <row r="24" spans="1:15" ht="12.75">
      <c r="A24" s="271">
        <v>27</v>
      </c>
      <c r="B24" s="272">
        <v>70</v>
      </c>
      <c r="C24" s="272" t="s">
        <v>362</v>
      </c>
      <c r="D24" s="272" t="s">
        <v>363</v>
      </c>
      <c r="E24" s="272" t="s">
        <v>349</v>
      </c>
      <c r="F24" s="273">
        <f>C_S_G($H24:O24,$H$3:O$3,csg_table,H$1,$H$2)</f>
        <v>0.6165348100360414</v>
      </c>
      <c r="G24" s="274">
        <v>216</v>
      </c>
      <c r="H24" s="266">
        <v>68</v>
      </c>
      <c r="I24" s="266">
        <v>55</v>
      </c>
      <c r="J24" s="266">
        <v>8</v>
      </c>
      <c r="K24" s="266">
        <v>12</v>
      </c>
      <c r="L24" s="266">
        <v>10</v>
      </c>
      <c r="M24" s="266">
        <v>67</v>
      </c>
      <c r="N24" s="266">
        <v>45</v>
      </c>
      <c r="O24" s="267">
        <v>19</v>
      </c>
    </row>
    <row r="25" spans="1:15" ht="12.75">
      <c r="A25" s="271">
        <v>10</v>
      </c>
      <c r="B25" s="272">
        <v>21</v>
      </c>
      <c r="C25" s="272" t="s">
        <v>304</v>
      </c>
      <c r="D25" s="272" t="s">
        <v>305</v>
      </c>
      <c r="E25" s="272" t="s">
        <v>306</v>
      </c>
      <c r="F25" s="273">
        <f>C_S_G($H25:O25,$H$3:O$3,csg_table,H$1,$H$2)</f>
        <v>0.6139315314874193</v>
      </c>
      <c r="G25" s="274">
        <v>130</v>
      </c>
      <c r="H25" s="266">
        <v>14</v>
      </c>
      <c r="I25" s="266">
        <v>26</v>
      </c>
      <c r="J25" s="266">
        <v>23</v>
      </c>
      <c r="K25" s="266">
        <v>16</v>
      </c>
      <c r="L25" s="266">
        <v>34</v>
      </c>
      <c r="M25" s="266">
        <v>25</v>
      </c>
      <c r="N25" s="266">
        <v>10</v>
      </c>
      <c r="O25" s="267">
        <v>16</v>
      </c>
    </row>
    <row r="26" spans="1:15" ht="12.75">
      <c r="A26" s="271">
        <v>33</v>
      </c>
      <c r="B26" s="272">
        <v>65</v>
      </c>
      <c r="C26" s="272" t="s">
        <v>344</v>
      </c>
      <c r="D26" s="272" t="s">
        <v>345</v>
      </c>
      <c r="E26" s="272" t="s">
        <v>346</v>
      </c>
      <c r="F26" s="273">
        <f>C_S_G($H26:O26,$H$3:O$3,csg_table,H$1,$H$2)</f>
        <v>0.6133657676377486</v>
      </c>
      <c r="G26" s="274">
        <v>234</v>
      </c>
      <c r="H26" s="266">
        <v>4</v>
      </c>
      <c r="I26" s="266">
        <v>6</v>
      </c>
      <c r="J26" s="266">
        <v>50</v>
      </c>
      <c r="K26" s="266">
        <v>55</v>
      </c>
      <c r="L26" s="266">
        <v>33</v>
      </c>
      <c r="M26" s="266">
        <v>33</v>
      </c>
      <c r="N26" s="266">
        <v>53</v>
      </c>
      <c r="O26" s="267" t="s">
        <v>181</v>
      </c>
    </row>
    <row r="27" spans="1:15" ht="12.75">
      <c r="A27" s="271">
        <v>25</v>
      </c>
      <c r="B27" s="272">
        <v>63</v>
      </c>
      <c r="C27" s="272" t="s">
        <v>359</v>
      </c>
      <c r="D27" s="272" t="s">
        <v>360</v>
      </c>
      <c r="E27" s="272" t="s">
        <v>361</v>
      </c>
      <c r="F27" s="273">
        <f>C_S_G($H27:O27,$H$3:O$3,csg_table,H$1,$H$2)</f>
        <v>0.608886908575048</v>
      </c>
      <c r="G27" s="274">
        <v>207</v>
      </c>
      <c r="H27" s="266">
        <v>26</v>
      </c>
      <c r="I27" s="266">
        <v>60</v>
      </c>
      <c r="J27" s="266">
        <v>63</v>
      </c>
      <c r="K27" s="266">
        <v>82</v>
      </c>
      <c r="L27" s="266">
        <v>7</v>
      </c>
      <c r="M27" s="266">
        <v>26</v>
      </c>
      <c r="N27" s="266">
        <v>14</v>
      </c>
      <c r="O27" s="267">
        <v>11</v>
      </c>
    </row>
    <row r="28" spans="1:15" ht="12.75">
      <c r="A28" s="271">
        <v>17</v>
      </c>
      <c r="B28" s="272">
        <v>1</v>
      </c>
      <c r="C28" s="272" t="s">
        <v>310</v>
      </c>
      <c r="D28" s="272" t="s">
        <v>311</v>
      </c>
      <c r="E28" s="272" t="s">
        <v>293</v>
      </c>
      <c r="F28" s="273">
        <f>C_S_G($H28:O28,$H$3:O$3,csg_table,H$1,$H$2)</f>
        <v>0.6076623514198762</v>
      </c>
      <c r="G28" s="274">
        <v>175</v>
      </c>
      <c r="H28" s="266">
        <v>25</v>
      </c>
      <c r="I28" s="266">
        <v>23</v>
      </c>
      <c r="J28" s="266">
        <v>17</v>
      </c>
      <c r="K28" s="266">
        <v>32</v>
      </c>
      <c r="L28" s="266">
        <v>3</v>
      </c>
      <c r="M28" s="266">
        <v>24</v>
      </c>
      <c r="N28" s="266">
        <v>51</v>
      </c>
      <c r="O28" s="267" t="s">
        <v>180</v>
      </c>
    </row>
    <row r="29" spans="1:15" ht="12.75">
      <c r="A29" s="271">
        <v>22</v>
      </c>
      <c r="B29" s="272">
        <v>34</v>
      </c>
      <c r="C29" s="272" t="s">
        <v>328</v>
      </c>
      <c r="D29" s="272" t="s">
        <v>329</v>
      </c>
      <c r="E29" s="272" t="s">
        <v>330</v>
      </c>
      <c r="F29" s="273">
        <f>C_S_G($H29:O29,$H$3:O$3,csg_table,H$1,$H$2)</f>
        <v>0.6051246125798423</v>
      </c>
      <c r="G29" s="274">
        <v>195</v>
      </c>
      <c r="H29" s="266">
        <v>50</v>
      </c>
      <c r="I29" s="266">
        <v>24</v>
      </c>
      <c r="J29" s="266">
        <v>19</v>
      </c>
      <c r="K29" s="266" t="s">
        <v>248</v>
      </c>
      <c r="L29" s="266">
        <v>28</v>
      </c>
      <c r="M29" s="266">
        <v>3</v>
      </c>
      <c r="N29" s="266">
        <v>20</v>
      </c>
      <c r="O29" s="267">
        <v>51</v>
      </c>
    </row>
    <row r="30" spans="1:15" ht="12.75">
      <c r="A30" s="271">
        <v>14</v>
      </c>
      <c r="B30" s="272">
        <v>62</v>
      </c>
      <c r="C30" s="272" t="s">
        <v>320</v>
      </c>
      <c r="D30" s="272" t="s">
        <v>321</v>
      </c>
      <c r="E30" s="272" t="s">
        <v>322</v>
      </c>
      <c r="F30" s="273">
        <f>C_S_G($H30:O30,$H$3:O$3,csg_table,H$1,$H$2)</f>
        <v>0.6023728046358402</v>
      </c>
      <c r="G30" s="274">
        <v>165</v>
      </c>
      <c r="H30" s="266">
        <v>27</v>
      </c>
      <c r="I30" s="266" t="s">
        <v>180</v>
      </c>
      <c r="J30" s="266">
        <v>25</v>
      </c>
      <c r="K30" s="266">
        <v>5</v>
      </c>
      <c r="L30" s="266">
        <v>20</v>
      </c>
      <c r="M30" s="266">
        <v>17</v>
      </c>
      <c r="N30" s="266">
        <v>44</v>
      </c>
      <c r="O30" s="267">
        <v>27</v>
      </c>
    </row>
    <row r="31" spans="1:15" ht="12.75">
      <c r="A31" s="271">
        <v>20</v>
      </c>
      <c r="B31" s="272">
        <v>49</v>
      </c>
      <c r="C31" s="272" t="s">
        <v>325</v>
      </c>
      <c r="D31" s="272" t="s">
        <v>326</v>
      </c>
      <c r="E31" s="272" t="s">
        <v>327</v>
      </c>
      <c r="F31" s="273">
        <f>C_S_G($H31:O31,$H$3:O$3,csg_table,H$1,$H$2)</f>
        <v>0.6006595091696216</v>
      </c>
      <c r="G31" s="274">
        <v>189</v>
      </c>
      <c r="H31" s="266">
        <v>18</v>
      </c>
      <c r="I31" s="266">
        <v>13</v>
      </c>
      <c r="J31" s="266">
        <v>22</v>
      </c>
      <c r="K31" s="266">
        <v>50</v>
      </c>
      <c r="L31" s="266" t="s">
        <v>180</v>
      </c>
      <c r="M31" s="266">
        <v>29</v>
      </c>
      <c r="N31" s="266">
        <v>7</v>
      </c>
      <c r="O31" s="267">
        <v>50</v>
      </c>
    </row>
    <row r="32" spans="1:15" ht="12.75">
      <c r="A32" s="271">
        <v>38</v>
      </c>
      <c r="B32" s="272">
        <v>58</v>
      </c>
      <c r="C32" s="272" t="s">
        <v>382</v>
      </c>
      <c r="D32" s="272" t="s">
        <v>383</v>
      </c>
      <c r="E32" s="272" t="s">
        <v>384</v>
      </c>
      <c r="F32" s="273">
        <f>C_S_G($H32:O32,$H$3:O$3,csg_table,H$1,$H$2)</f>
        <v>0.5991202265705284</v>
      </c>
      <c r="G32" s="274">
        <v>243</v>
      </c>
      <c r="H32" s="266" t="s">
        <v>180</v>
      </c>
      <c r="I32" s="266">
        <v>17</v>
      </c>
      <c r="J32" s="266">
        <v>14</v>
      </c>
      <c r="K32" s="266">
        <v>9</v>
      </c>
      <c r="L32" s="266" t="s">
        <v>180</v>
      </c>
      <c r="M32" s="266">
        <v>68</v>
      </c>
      <c r="N32" s="266">
        <v>19</v>
      </c>
      <c r="O32" s="267">
        <v>22</v>
      </c>
    </row>
    <row r="33" spans="1:15" ht="12.75">
      <c r="A33" s="271">
        <v>32</v>
      </c>
      <c r="B33" s="272">
        <v>53</v>
      </c>
      <c r="C33" s="272" t="s">
        <v>373</v>
      </c>
      <c r="D33" s="272" t="s">
        <v>374</v>
      </c>
      <c r="E33" s="272" t="s">
        <v>375</v>
      </c>
      <c r="F33" s="273">
        <f>C_S_G($H33:O33,$H$3:O$3,csg_table,H$1,$H$2)</f>
        <v>0.5975710394368509</v>
      </c>
      <c r="G33" s="274">
        <v>231</v>
      </c>
      <c r="H33" s="266">
        <v>45</v>
      </c>
      <c r="I33" s="266">
        <v>18</v>
      </c>
      <c r="J33" s="266">
        <v>5</v>
      </c>
      <c r="K33" s="266">
        <v>44</v>
      </c>
      <c r="L33" s="266">
        <v>65</v>
      </c>
      <c r="M33" s="266">
        <v>40</v>
      </c>
      <c r="N33" s="266">
        <v>67</v>
      </c>
      <c r="O33" s="267">
        <v>14</v>
      </c>
    </row>
    <row r="34" spans="1:15" ht="12.75">
      <c r="A34" s="271">
        <v>23</v>
      </c>
      <c r="B34" s="272">
        <v>22</v>
      </c>
      <c r="C34" s="272" t="s">
        <v>334</v>
      </c>
      <c r="D34" s="272" t="s">
        <v>335</v>
      </c>
      <c r="E34" s="272" t="s">
        <v>298</v>
      </c>
      <c r="F34" s="273">
        <f>C_S_G($H34:O34,$H$3:O$3,csg_table,H$1,$H$2)</f>
        <v>0.5925273470671109</v>
      </c>
      <c r="G34" s="274">
        <v>197</v>
      </c>
      <c r="H34" s="266">
        <v>9</v>
      </c>
      <c r="I34" s="266">
        <v>47</v>
      </c>
      <c r="J34" s="266">
        <v>24</v>
      </c>
      <c r="K34" s="266">
        <v>51</v>
      </c>
      <c r="L34" s="266">
        <v>12</v>
      </c>
      <c r="M34" s="266">
        <v>20</v>
      </c>
      <c r="N34" s="266">
        <v>34</v>
      </c>
      <c r="O34" s="267">
        <v>59</v>
      </c>
    </row>
    <row r="35" spans="1:15" ht="12.75">
      <c r="A35" s="271">
        <v>29</v>
      </c>
      <c r="B35" s="272">
        <v>8</v>
      </c>
      <c r="C35" s="272" t="s">
        <v>364</v>
      </c>
      <c r="D35" s="272" t="s">
        <v>365</v>
      </c>
      <c r="E35" s="272" t="s">
        <v>354</v>
      </c>
      <c r="F35" s="273">
        <f>C_S_G($H35:O35,$H$3:O$3,csg_table,H$1,$H$2)</f>
        <v>0.5833555762652531</v>
      </c>
      <c r="G35" s="274">
        <v>218</v>
      </c>
      <c r="H35" s="266">
        <v>67</v>
      </c>
      <c r="I35" s="266">
        <v>20</v>
      </c>
      <c r="J35" s="266">
        <v>15</v>
      </c>
      <c r="K35" s="266">
        <v>13</v>
      </c>
      <c r="L35" s="266" t="s">
        <v>180</v>
      </c>
      <c r="M35" s="266">
        <v>21</v>
      </c>
      <c r="N35" s="266">
        <v>62</v>
      </c>
      <c r="O35" s="267">
        <v>20</v>
      </c>
    </row>
    <row r="36" spans="1:15" ht="12.75">
      <c r="A36" s="271">
        <v>36</v>
      </c>
      <c r="B36" s="272">
        <v>64</v>
      </c>
      <c r="C36" s="272" t="s">
        <v>352</v>
      </c>
      <c r="D36" s="272" t="s">
        <v>353</v>
      </c>
      <c r="E36" s="272" t="s">
        <v>354</v>
      </c>
      <c r="F36" s="273">
        <f>C_S_G($H36:O36,$H$3:O$3,csg_table,H$1,$H$2)</f>
        <v>0.5828231958923685</v>
      </c>
      <c r="G36" s="274">
        <v>242</v>
      </c>
      <c r="H36" s="266">
        <v>36</v>
      </c>
      <c r="I36" s="266">
        <v>48</v>
      </c>
      <c r="J36" s="266">
        <v>21</v>
      </c>
      <c r="K36" s="266">
        <v>27</v>
      </c>
      <c r="L36" s="266">
        <v>4</v>
      </c>
      <c r="M36" s="266" t="s">
        <v>500</v>
      </c>
      <c r="N36" s="266">
        <v>49</v>
      </c>
      <c r="O36" s="267">
        <v>57</v>
      </c>
    </row>
    <row r="37" spans="1:15" ht="12.75">
      <c r="A37" s="271">
        <v>31</v>
      </c>
      <c r="B37" s="272">
        <v>69</v>
      </c>
      <c r="C37" s="272" t="s">
        <v>336</v>
      </c>
      <c r="D37" s="272" t="s">
        <v>337</v>
      </c>
      <c r="E37" s="272" t="s">
        <v>327</v>
      </c>
      <c r="F37" s="273">
        <f>C_S_G($H37:O37,$H$3:O$3,csg_table,H$1,$H$2)</f>
        <v>0.581759812633376</v>
      </c>
      <c r="G37" s="274">
        <v>230</v>
      </c>
      <c r="H37" s="266" t="s">
        <v>180</v>
      </c>
      <c r="I37" s="266">
        <v>10</v>
      </c>
      <c r="J37" s="266">
        <v>51</v>
      </c>
      <c r="K37" s="266">
        <v>21</v>
      </c>
      <c r="L37" s="266">
        <v>13</v>
      </c>
      <c r="M37" s="266">
        <v>28</v>
      </c>
      <c r="N37" s="266">
        <v>31</v>
      </c>
      <c r="O37" s="267">
        <v>76</v>
      </c>
    </row>
    <row r="38" spans="1:15" ht="12.75">
      <c r="A38" s="271">
        <v>50</v>
      </c>
      <c r="B38" s="272">
        <v>39</v>
      </c>
      <c r="C38" s="272" t="s">
        <v>389</v>
      </c>
      <c r="D38" s="272" t="s">
        <v>390</v>
      </c>
      <c r="E38" s="272" t="s">
        <v>278</v>
      </c>
      <c r="F38" s="273">
        <f>C_S_G($H38:O38,$H$3:O$3,csg_table,H$1,$H$2)</f>
        <v>0.5765216593557405</v>
      </c>
      <c r="G38" s="274">
        <v>301</v>
      </c>
      <c r="H38" s="266">
        <v>51</v>
      </c>
      <c r="I38" s="266">
        <v>46</v>
      </c>
      <c r="J38" s="266">
        <v>81</v>
      </c>
      <c r="K38" s="266">
        <v>41</v>
      </c>
      <c r="L38" s="266">
        <v>6</v>
      </c>
      <c r="M38" s="266" t="s">
        <v>500</v>
      </c>
      <c r="N38" s="266">
        <v>15</v>
      </c>
      <c r="O38" s="267">
        <v>61</v>
      </c>
    </row>
    <row r="39" spans="1:15" ht="12.75">
      <c r="A39" s="271">
        <v>60</v>
      </c>
      <c r="B39" s="272">
        <v>73</v>
      </c>
      <c r="C39" s="272" t="s">
        <v>442</v>
      </c>
      <c r="D39" s="272" t="s">
        <v>443</v>
      </c>
      <c r="E39" s="272" t="s">
        <v>349</v>
      </c>
      <c r="F39" s="273">
        <f>C_S_G($H39:O39,$H$3:O$3,csg_table,H$1,$H$2)</f>
        <v>0.5763465211883162</v>
      </c>
      <c r="G39" s="274">
        <v>343</v>
      </c>
      <c r="H39" s="266">
        <v>82</v>
      </c>
      <c r="I39" s="266">
        <v>66</v>
      </c>
      <c r="J39" s="266">
        <v>9</v>
      </c>
      <c r="K39" s="266">
        <v>84</v>
      </c>
      <c r="L39" s="266">
        <v>55</v>
      </c>
      <c r="M39" s="266">
        <v>41</v>
      </c>
      <c r="N39" s="266">
        <v>80</v>
      </c>
      <c r="O39" s="267">
        <v>10</v>
      </c>
    </row>
    <row r="40" spans="1:15" ht="12.75">
      <c r="A40" s="271">
        <v>28</v>
      </c>
      <c r="B40" s="272">
        <v>38</v>
      </c>
      <c r="C40" s="272" t="s">
        <v>357</v>
      </c>
      <c r="D40" s="272" t="s">
        <v>358</v>
      </c>
      <c r="E40" s="272" t="s">
        <v>278</v>
      </c>
      <c r="F40" s="273">
        <f>C_S_G($H40:O40,$H$3:O$3,csg_table,H$1,$H$2)</f>
        <v>0.5731716914692933</v>
      </c>
      <c r="G40" s="274">
        <v>216</v>
      </c>
      <c r="H40" s="266">
        <v>10</v>
      </c>
      <c r="I40" s="266">
        <v>42</v>
      </c>
      <c r="J40" s="266">
        <v>34</v>
      </c>
      <c r="K40" s="266">
        <v>45</v>
      </c>
      <c r="L40" s="266">
        <v>58</v>
      </c>
      <c r="M40" s="266">
        <v>16</v>
      </c>
      <c r="N40" s="266">
        <v>41</v>
      </c>
      <c r="O40" s="267">
        <v>28</v>
      </c>
    </row>
    <row r="41" spans="1:15" ht="12.75">
      <c r="A41" s="271">
        <v>40</v>
      </c>
      <c r="B41" s="272">
        <v>17</v>
      </c>
      <c r="C41" s="272" t="s">
        <v>355</v>
      </c>
      <c r="D41" s="272" t="s">
        <v>356</v>
      </c>
      <c r="E41" s="272" t="s">
        <v>327</v>
      </c>
      <c r="F41" s="273">
        <f>C_S_G($H41:O41,$H$3:O$3,csg_table,H$1,$H$2)</f>
        <v>0.572903806886495</v>
      </c>
      <c r="G41" s="274">
        <v>255</v>
      </c>
      <c r="H41" s="266">
        <v>16</v>
      </c>
      <c r="I41" s="266">
        <v>65</v>
      </c>
      <c r="J41" s="266">
        <v>12</v>
      </c>
      <c r="K41" s="266">
        <v>43</v>
      </c>
      <c r="L41" s="266">
        <v>69</v>
      </c>
      <c r="M41" s="266">
        <v>32</v>
      </c>
      <c r="N41" s="266">
        <v>18</v>
      </c>
      <c r="O41" s="267">
        <v>72</v>
      </c>
    </row>
    <row r="42" spans="1:15" ht="12.75">
      <c r="A42" s="271">
        <v>37</v>
      </c>
      <c r="B42" s="272">
        <v>28</v>
      </c>
      <c r="C42" s="272" t="s">
        <v>376</v>
      </c>
      <c r="D42" s="272" t="s">
        <v>377</v>
      </c>
      <c r="E42" s="272" t="s">
        <v>378</v>
      </c>
      <c r="F42" s="273">
        <f>C_S_G($H42:O42,$H$3:O$3,csg_table,H$1,$H$2)</f>
        <v>0.5727424131693796</v>
      </c>
      <c r="G42" s="274">
        <v>242</v>
      </c>
      <c r="H42" s="266">
        <v>7</v>
      </c>
      <c r="I42" s="266">
        <v>30</v>
      </c>
      <c r="J42" s="266">
        <v>26</v>
      </c>
      <c r="K42" s="266">
        <v>63</v>
      </c>
      <c r="L42" s="266">
        <v>28</v>
      </c>
      <c r="M42" s="266">
        <v>73</v>
      </c>
      <c r="N42" s="266">
        <v>65</v>
      </c>
      <c r="O42" s="267">
        <v>23</v>
      </c>
    </row>
    <row r="43" spans="1:15" ht="12.75">
      <c r="A43" s="271">
        <v>24</v>
      </c>
      <c r="B43" s="272">
        <v>88</v>
      </c>
      <c r="C43" s="272" t="s">
        <v>340</v>
      </c>
      <c r="D43" s="272" t="s">
        <v>341</v>
      </c>
      <c r="E43" s="272" t="s">
        <v>298</v>
      </c>
      <c r="F43" s="273">
        <f>C_S_G($H43:O43,$H$3:O$3,csg_table,H$1,$H$2)</f>
        <v>0.5700364837045347</v>
      </c>
      <c r="G43" s="274">
        <v>202</v>
      </c>
      <c r="H43" s="266">
        <v>33</v>
      </c>
      <c r="I43" s="266">
        <v>15</v>
      </c>
      <c r="J43" s="266">
        <v>13</v>
      </c>
      <c r="K43" s="266">
        <v>23</v>
      </c>
      <c r="L43" s="266">
        <v>45</v>
      </c>
      <c r="M43" s="266">
        <v>34</v>
      </c>
      <c r="N43" s="266">
        <v>50</v>
      </c>
      <c r="O43" s="267">
        <v>39</v>
      </c>
    </row>
    <row r="44" spans="1:15" ht="12.75">
      <c r="A44" s="271">
        <v>51</v>
      </c>
      <c r="B44" s="272">
        <v>33</v>
      </c>
      <c r="C44" s="272" t="s">
        <v>402</v>
      </c>
      <c r="D44" s="272" t="s">
        <v>403</v>
      </c>
      <c r="E44" s="272" t="s">
        <v>298</v>
      </c>
      <c r="F44" s="273">
        <f>C_S_G($H44:O44,$H$3:O$3,csg_table,H$1,$H$2)</f>
        <v>0.5684475442914226</v>
      </c>
      <c r="G44" s="274">
        <v>308</v>
      </c>
      <c r="H44" s="266">
        <v>76</v>
      </c>
      <c r="I44" s="266">
        <v>87</v>
      </c>
      <c r="J44" s="266">
        <v>29</v>
      </c>
      <c r="K44" s="266">
        <v>71</v>
      </c>
      <c r="L44" s="266">
        <v>5</v>
      </c>
      <c r="M44" s="266">
        <v>35</v>
      </c>
      <c r="N44" s="266">
        <v>55</v>
      </c>
      <c r="O44" s="267">
        <v>37</v>
      </c>
    </row>
    <row r="45" spans="1:15" ht="12.75">
      <c r="A45" s="271">
        <v>34</v>
      </c>
      <c r="B45" s="272">
        <v>84</v>
      </c>
      <c r="C45" s="272" t="s">
        <v>369</v>
      </c>
      <c r="D45" s="272" t="s">
        <v>370</v>
      </c>
      <c r="E45" s="272" t="s">
        <v>287</v>
      </c>
      <c r="F45" s="273">
        <f>C_S_G($H45:O45,$H$3:O$3,csg_table,H$1,$H$2)</f>
        <v>0.5678636067738949</v>
      </c>
      <c r="G45" s="274">
        <v>235</v>
      </c>
      <c r="H45" s="266">
        <v>37</v>
      </c>
      <c r="I45" s="266">
        <v>12</v>
      </c>
      <c r="J45" s="266">
        <v>61</v>
      </c>
      <c r="K45" s="266">
        <v>15</v>
      </c>
      <c r="L45" s="266">
        <v>35</v>
      </c>
      <c r="M45" s="266">
        <v>49</v>
      </c>
      <c r="N45" s="266">
        <v>64</v>
      </c>
      <c r="O45" s="267">
        <v>26</v>
      </c>
    </row>
    <row r="46" spans="1:15" ht="12.75">
      <c r="A46" s="271">
        <v>30</v>
      </c>
      <c r="B46" s="272">
        <v>87</v>
      </c>
      <c r="C46" s="272" t="s">
        <v>342</v>
      </c>
      <c r="D46" s="272" t="s">
        <v>343</v>
      </c>
      <c r="E46" s="272" t="s">
        <v>298</v>
      </c>
      <c r="F46" s="273">
        <f>C_S_G($H46:O46,$H$3:O$3,csg_table,H$1,$H$2)</f>
        <v>0.5650642904369667</v>
      </c>
      <c r="G46" s="274">
        <v>229</v>
      </c>
      <c r="H46" s="266">
        <v>20</v>
      </c>
      <c r="I46" s="266">
        <v>41</v>
      </c>
      <c r="J46" s="266">
        <v>31</v>
      </c>
      <c r="K46" s="266">
        <v>38</v>
      </c>
      <c r="L46" s="266">
        <v>62</v>
      </c>
      <c r="M46" s="266">
        <v>11</v>
      </c>
      <c r="N46" s="266">
        <v>26</v>
      </c>
      <c r="O46" s="267" t="s">
        <v>180</v>
      </c>
    </row>
    <row r="47" spans="1:15" ht="12.75">
      <c r="A47" s="271">
        <v>44</v>
      </c>
      <c r="B47" s="272">
        <v>42</v>
      </c>
      <c r="C47" s="272" t="s">
        <v>395</v>
      </c>
      <c r="D47" s="272" t="s">
        <v>396</v>
      </c>
      <c r="E47" s="272" t="s">
        <v>314</v>
      </c>
      <c r="F47" s="273">
        <f>C_S_G($H47:O47,$H$3:O$3,csg_table,H$1,$H$2)</f>
        <v>0.5623527855335176</v>
      </c>
      <c r="G47" s="274">
        <v>282</v>
      </c>
      <c r="H47" s="266">
        <v>38</v>
      </c>
      <c r="I47" s="266">
        <v>35</v>
      </c>
      <c r="J47" s="266" t="s">
        <v>180</v>
      </c>
      <c r="K47" s="266">
        <v>11</v>
      </c>
      <c r="L47" s="266">
        <v>29</v>
      </c>
      <c r="M47" s="266">
        <v>42</v>
      </c>
      <c r="N47" s="266" t="s">
        <v>501</v>
      </c>
      <c r="O47" s="267">
        <v>33</v>
      </c>
    </row>
    <row r="48" spans="1:15" ht="12.75">
      <c r="A48" s="271">
        <v>55</v>
      </c>
      <c r="B48" s="272">
        <v>75</v>
      </c>
      <c r="C48" s="272" t="s">
        <v>404</v>
      </c>
      <c r="D48" s="272" t="s">
        <v>405</v>
      </c>
      <c r="E48" s="272" t="s">
        <v>327</v>
      </c>
      <c r="F48" s="273">
        <f>C_S_G($H48:O48,$H$3:O$3,csg_table,H$1,$H$2)</f>
        <v>0.5584194412012533</v>
      </c>
      <c r="G48" s="274">
        <v>322</v>
      </c>
      <c r="H48" s="266">
        <v>11</v>
      </c>
      <c r="I48" s="266">
        <v>39</v>
      </c>
      <c r="J48" s="266">
        <v>60</v>
      </c>
      <c r="K48" s="266">
        <v>77</v>
      </c>
      <c r="L48" s="266">
        <v>77</v>
      </c>
      <c r="M48" s="266">
        <v>71</v>
      </c>
      <c r="N48" s="266">
        <v>17</v>
      </c>
      <c r="O48" s="267">
        <v>47</v>
      </c>
    </row>
    <row r="49" spans="1:15" ht="12.75">
      <c r="A49" s="271">
        <v>59</v>
      </c>
      <c r="B49" s="272">
        <v>50</v>
      </c>
      <c r="C49" s="272" t="s">
        <v>432</v>
      </c>
      <c r="D49" s="272" t="s">
        <v>433</v>
      </c>
      <c r="E49" s="272" t="s">
        <v>349</v>
      </c>
      <c r="F49" s="273">
        <f>C_S_G($H49:O49,$H$3:O$3,csg_table,H$1,$H$2)</f>
        <v>0.5551496403392603</v>
      </c>
      <c r="G49" s="274">
        <v>342</v>
      </c>
      <c r="H49" s="266">
        <v>48</v>
      </c>
      <c r="I49" s="266">
        <v>76</v>
      </c>
      <c r="J49" s="266">
        <v>54</v>
      </c>
      <c r="K49" s="266">
        <v>76</v>
      </c>
      <c r="L49" s="266">
        <v>11</v>
      </c>
      <c r="M49" s="266">
        <v>59</v>
      </c>
      <c r="N49" s="266">
        <v>79</v>
      </c>
      <c r="O49" s="267">
        <v>18</v>
      </c>
    </row>
    <row r="50" spans="1:15" ht="12.75">
      <c r="A50" s="271">
        <v>54</v>
      </c>
      <c r="B50" s="272">
        <v>45</v>
      </c>
      <c r="C50" s="272" t="s">
        <v>417</v>
      </c>
      <c r="D50" s="272" t="s">
        <v>418</v>
      </c>
      <c r="E50" s="272" t="s">
        <v>303</v>
      </c>
      <c r="F50" s="273">
        <f>C_S_G($H50:O50,$H$3:O$3,csg_table,H$1,$H$2)</f>
        <v>0.5547037625627504</v>
      </c>
      <c r="G50" s="274">
        <v>318</v>
      </c>
      <c r="H50" s="266">
        <v>30</v>
      </c>
      <c r="I50" s="266">
        <v>43</v>
      </c>
      <c r="J50" s="266" t="s">
        <v>180</v>
      </c>
      <c r="K50" s="266">
        <v>73</v>
      </c>
      <c r="L50" s="266">
        <v>54</v>
      </c>
      <c r="M50" s="266">
        <v>75</v>
      </c>
      <c r="N50" s="266">
        <v>9</v>
      </c>
      <c r="O50" s="267">
        <v>34</v>
      </c>
    </row>
    <row r="51" spans="1:15" ht="12.75">
      <c r="A51" s="271">
        <v>52</v>
      </c>
      <c r="B51" s="272">
        <v>48</v>
      </c>
      <c r="C51" s="272" t="s">
        <v>428</v>
      </c>
      <c r="D51" s="272" t="s">
        <v>429</v>
      </c>
      <c r="E51" s="272" t="s">
        <v>322</v>
      </c>
      <c r="F51" s="273">
        <f>C_S_G($H51:O51,$H$3:O$3,csg_table,H$1,$H$2)</f>
        <v>0.551580018093899</v>
      </c>
      <c r="G51" s="274">
        <v>311</v>
      </c>
      <c r="H51" s="266">
        <v>58</v>
      </c>
      <c r="I51" s="266">
        <v>25</v>
      </c>
      <c r="J51" s="266">
        <v>52</v>
      </c>
      <c r="K51" s="266">
        <v>67</v>
      </c>
      <c r="L51" s="266" t="s">
        <v>248</v>
      </c>
      <c r="M51" s="266">
        <v>22</v>
      </c>
      <c r="N51" s="266">
        <v>75</v>
      </c>
      <c r="O51" s="267">
        <v>12</v>
      </c>
    </row>
    <row r="52" spans="1:15" ht="12.75">
      <c r="A52" s="271">
        <v>41</v>
      </c>
      <c r="B52" s="272">
        <v>4</v>
      </c>
      <c r="C52" s="272" t="s">
        <v>371</v>
      </c>
      <c r="D52" s="272" t="s">
        <v>372</v>
      </c>
      <c r="E52" s="272" t="s">
        <v>354</v>
      </c>
      <c r="F52" s="273">
        <f>C_S_G($H52:O52,$H$3:O$3,csg_table,H$1,$H$2)</f>
        <v>0.5480405415645608</v>
      </c>
      <c r="G52" s="274">
        <v>261</v>
      </c>
      <c r="H52" s="266">
        <v>13</v>
      </c>
      <c r="I52" s="266">
        <v>37</v>
      </c>
      <c r="J52" s="266" t="s">
        <v>180</v>
      </c>
      <c r="K52" s="266">
        <v>34</v>
      </c>
      <c r="L52" s="266">
        <v>48</v>
      </c>
      <c r="M52" s="266">
        <v>53</v>
      </c>
      <c r="N52" s="266">
        <v>30</v>
      </c>
      <c r="O52" s="267">
        <v>46</v>
      </c>
    </row>
    <row r="53" spans="1:15" ht="12.75">
      <c r="A53" s="271">
        <v>69</v>
      </c>
      <c r="B53" s="272">
        <v>57</v>
      </c>
      <c r="C53" s="272" t="s">
        <v>469</v>
      </c>
      <c r="D53" s="272" t="s">
        <v>470</v>
      </c>
      <c r="E53" s="272" t="s">
        <v>471</v>
      </c>
      <c r="F53" s="273">
        <f>C_S_G($H53:O53,$H$3:O$3,csg_table,H$1,$H$2)</f>
        <v>0.54633033455337</v>
      </c>
      <c r="G53" s="274">
        <v>393</v>
      </c>
      <c r="H53" s="266">
        <v>63</v>
      </c>
      <c r="I53" s="266" t="s">
        <v>180</v>
      </c>
      <c r="J53" s="266">
        <v>75</v>
      </c>
      <c r="K53" s="266">
        <v>64</v>
      </c>
      <c r="L53" s="266">
        <v>63</v>
      </c>
      <c r="M53" s="266">
        <v>65</v>
      </c>
      <c r="N53" s="266">
        <v>54</v>
      </c>
      <c r="O53" s="267">
        <v>9</v>
      </c>
    </row>
    <row r="54" spans="1:15" ht="12.75">
      <c r="A54" s="271">
        <v>68</v>
      </c>
      <c r="B54" s="272">
        <v>16</v>
      </c>
      <c r="C54" s="272" t="s">
        <v>423</v>
      </c>
      <c r="D54" s="272" t="s">
        <v>424</v>
      </c>
      <c r="E54" s="272" t="s">
        <v>425</v>
      </c>
      <c r="F54" s="273">
        <f>C_S_G($H54:O54,$H$3:O$3,csg_table,H$1,$H$2)</f>
        <v>0.5453797513615968</v>
      </c>
      <c r="G54" s="274">
        <v>390</v>
      </c>
      <c r="H54" s="266">
        <v>12</v>
      </c>
      <c r="I54" s="266">
        <v>49</v>
      </c>
      <c r="J54" s="266">
        <v>44</v>
      </c>
      <c r="K54" s="266">
        <v>49</v>
      </c>
      <c r="L54" s="266">
        <v>61</v>
      </c>
      <c r="M54" s="266">
        <v>81</v>
      </c>
      <c r="N54" s="266" t="s">
        <v>181</v>
      </c>
      <c r="O54" s="267" t="s">
        <v>144</v>
      </c>
    </row>
    <row r="55" spans="1:15" ht="12.75">
      <c r="A55" s="271">
        <v>42</v>
      </c>
      <c r="B55" s="272">
        <v>47</v>
      </c>
      <c r="C55" s="272" t="s">
        <v>385</v>
      </c>
      <c r="D55" s="272" t="s">
        <v>386</v>
      </c>
      <c r="E55" s="272" t="s">
        <v>375</v>
      </c>
      <c r="F55" s="273">
        <f>C_S_G($H55:O55,$H$3:O$3,csg_table,H$1,$H$2)</f>
        <v>0.5427958517377168</v>
      </c>
      <c r="G55" s="274">
        <v>262</v>
      </c>
      <c r="H55" s="266">
        <v>24</v>
      </c>
      <c r="I55" s="266">
        <v>57</v>
      </c>
      <c r="J55" s="266">
        <v>37</v>
      </c>
      <c r="K55" s="266">
        <v>60</v>
      </c>
      <c r="L55" s="266" t="s">
        <v>180</v>
      </c>
      <c r="M55" s="266">
        <v>19</v>
      </c>
      <c r="N55" s="266">
        <v>35</v>
      </c>
      <c r="O55" s="267">
        <v>30</v>
      </c>
    </row>
    <row r="56" spans="1:15" ht="12.75">
      <c r="A56" s="271">
        <v>43</v>
      </c>
      <c r="B56" s="272">
        <v>54</v>
      </c>
      <c r="C56" s="272" t="s">
        <v>366</v>
      </c>
      <c r="D56" s="272" t="s">
        <v>367</v>
      </c>
      <c r="E56" s="272" t="s">
        <v>368</v>
      </c>
      <c r="F56" s="273">
        <f>C_S_G($H56:O56,$H$3:O$3,csg_table,H$1,$H$2)</f>
        <v>0.5423459103384195</v>
      </c>
      <c r="G56" s="274">
        <v>269</v>
      </c>
      <c r="H56" s="266">
        <v>64</v>
      </c>
      <c r="I56" s="266">
        <v>44</v>
      </c>
      <c r="J56" s="266">
        <v>40</v>
      </c>
      <c r="K56" s="266">
        <v>25</v>
      </c>
      <c r="L56" s="266">
        <v>18</v>
      </c>
      <c r="M56" s="266">
        <v>31</v>
      </c>
      <c r="N56" s="266">
        <v>47</v>
      </c>
      <c r="O56" s="267">
        <v>66</v>
      </c>
    </row>
    <row r="57" spans="1:15" ht="12.75">
      <c r="A57" s="271">
        <v>39</v>
      </c>
      <c r="B57" s="272">
        <v>37</v>
      </c>
      <c r="C57" s="272" t="s">
        <v>350</v>
      </c>
      <c r="D57" s="272" t="s">
        <v>351</v>
      </c>
      <c r="E57" s="272" t="s">
        <v>306</v>
      </c>
      <c r="F57" s="273">
        <f>C_S_G($H57:O57,$H$3:O$3,csg_table,H$1,$H$2)</f>
        <v>0.5408211327770247</v>
      </c>
      <c r="G57" s="274">
        <v>251</v>
      </c>
      <c r="H57" s="266">
        <v>23</v>
      </c>
      <c r="I57" s="266">
        <v>69</v>
      </c>
      <c r="J57" s="266">
        <v>32</v>
      </c>
      <c r="K57" s="266">
        <v>40</v>
      </c>
      <c r="L57" s="266">
        <v>22</v>
      </c>
      <c r="M57" s="266">
        <v>29</v>
      </c>
      <c r="N57" s="266">
        <v>38</v>
      </c>
      <c r="O57" s="267">
        <v>67</v>
      </c>
    </row>
    <row r="58" spans="1:15" ht="12.75">
      <c r="A58" s="271">
        <v>48</v>
      </c>
      <c r="B58" s="272">
        <v>72</v>
      </c>
      <c r="C58" s="272" t="s">
        <v>391</v>
      </c>
      <c r="D58" s="272" t="s">
        <v>392</v>
      </c>
      <c r="E58" s="272" t="s">
        <v>327</v>
      </c>
      <c r="F58" s="273">
        <f>C_S_G($H58:O58,$H$3:O$3,csg_table,H$1,$H$2)</f>
        <v>0.5406088137827267</v>
      </c>
      <c r="G58" s="274">
        <v>291</v>
      </c>
      <c r="H58" s="266">
        <v>56</v>
      </c>
      <c r="I58" s="266">
        <v>64</v>
      </c>
      <c r="J58" s="266">
        <v>16</v>
      </c>
      <c r="K58" s="266">
        <v>31</v>
      </c>
      <c r="L58" s="266">
        <v>46</v>
      </c>
      <c r="M58" s="266">
        <v>37</v>
      </c>
      <c r="N58" s="266">
        <v>57</v>
      </c>
      <c r="O58" s="267">
        <v>48</v>
      </c>
    </row>
    <row r="59" spans="1:15" ht="12.75">
      <c r="A59" s="271">
        <v>53</v>
      </c>
      <c r="B59" s="272">
        <v>15</v>
      </c>
      <c r="C59" s="272" t="s">
        <v>426</v>
      </c>
      <c r="D59" s="272" t="s">
        <v>427</v>
      </c>
      <c r="E59" s="272" t="s">
        <v>317</v>
      </c>
      <c r="F59" s="273">
        <f>C_S_G($H59:O59,$H$3:O$3,csg_table,H$1,$H$2)</f>
        <v>0.537577035340964</v>
      </c>
      <c r="G59" s="274">
        <v>314</v>
      </c>
      <c r="H59" s="266">
        <v>42</v>
      </c>
      <c r="I59" s="266">
        <v>83</v>
      </c>
      <c r="J59" s="266">
        <v>36</v>
      </c>
      <c r="K59" s="266">
        <v>36</v>
      </c>
      <c r="L59" s="266">
        <v>76</v>
      </c>
      <c r="M59" s="266">
        <v>44</v>
      </c>
      <c r="N59" s="266">
        <v>63</v>
      </c>
      <c r="O59" s="267">
        <v>17</v>
      </c>
    </row>
    <row r="60" spans="1:15" ht="12.75">
      <c r="A60" s="271">
        <v>58</v>
      </c>
      <c r="B60" s="272">
        <v>5</v>
      </c>
      <c r="C60" s="272" t="s">
        <v>406</v>
      </c>
      <c r="D60" s="272" t="s">
        <v>407</v>
      </c>
      <c r="E60" s="272" t="s">
        <v>408</v>
      </c>
      <c r="F60" s="273">
        <f>C_S_G($H60:O60,$H$3:O$3,csg_table,H$1,$H$2)</f>
        <v>0.5356603135422493</v>
      </c>
      <c r="G60" s="274">
        <v>338</v>
      </c>
      <c r="H60" s="266">
        <v>29</v>
      </c>
      <c r="I60" s="266">
        <v>50</v>
      </c>
      <c r="J60" s="266">
        <v>70</v>
      </c>
      <c r="K60" s="266">
        <v>17</v>
      </c>
      <c r="L60" s="266">
        <v>67</v>
      </c>
      <c r="M60" s="266">
        <v>45</v>
      </c>
      <c r="N60" s="266">
        <v>68</v>
      </c>
      <c r="O60" s="267">
        <v>62</v>
      </c>
    </row>
    <row r="61" spans="1:15" ht="12.75">
      <c r="A61" s="271">
        <v>66</v>
      </c>
      <c r="B61" s="272">
        <v>52</v>
      </c>
      <c r="C61" s="272" t="s">
        <v>461</v>
      </c>
      <c r="D61" s="272" t="s">
        <v>462</v>
      </c>
      <c r="E61" s="272" t="s">
        <v>303</v>
      </c>
      <c r="F61" s="273">
        <f>C_S_G($H61:O61,$H$3:O$3,csg_table,H$1,$H$2)</f>
        <v>0.5353933545274822</v>
      </c>
      <c r="G61" s="274">
        <v>385</v>
      </c>
      <c r="H61" s="266">
        <v>57</v>
      </c>
      <c r="I61" s="266">
        <v>73</v>
      </c>
      <c r="J61" s="266">
        <v>86</v>
      </c>
      <c r="K61" s="266">
        <v>79</v>
      </c>
      <c r="L61" s="266">
        <v>16</v>
      </c>
      <c r="M61" s="266">
        <v>70</v>
      </c>
      <c r="N61" s="266">
        <v>66</v>
      </c>
      <c r="O61" s="267">
        <v>24</v>
      </c>
    </row>
    <row r="62" spans="1:15" ht="12.75">
      <c r="A62" s="271">
        <v>49</v>
      </c>
      <c r="B62" s="272">
        <v>61</v>
      </c>
      <c r="C62" s="272" t="s">
        <v>397</v>
      </c>
      <c r="D62" s="272" t="s">
        <v>398</v>
      </c>
      <c r="E62" s="272" t="s">
        <v>399</v>
      </c>
      <c r="F62" s="273">
        <f>C_S_G($H62:O62,$H$3:O$3,csg_table,H$1,$H$2)</f>
        <v>0.5342539090847435</v>
      </c>
      <c r="G62" s="274">
        <v>298</v>
      </c>
      <c r="H62" s="266">
        <v>28</v>
      </c>
      <c r="I62" s="266">
        <v>34</v>
      </c>
      <c r="J62" s="266">
        <v>59</v>
      </c>
      <c r="K62" s="266">
        <v>61</v>
      </c>
      <c r="L62" s="266">
        <v>60</v>
      </c>
      <c r="M62" s="266" t="s">
        <v>500</v>
      </c>
      <c r="N62" s="266">
        <v>21</v>
      </c>
      <c r="O62" s="267">
        <v>35</v>
      </c>
    </row>
    <row r="63" spans="1:15" ht="12.75">
      <c r="A63" s="271">
        <v>46</v>
      </c>
      <c r="B63" s="272">
        <v>25</v>
      </c>
      <c r="C63" s="272" t="s">
        <v>387</v>
      </c>
      <c r="D63" s="272" t="s">
        <v>388</v>
      </c>
      <c r="E63" s="272" t="s">
        <v>303</v>
      </c>
      <c r="F63" s="273">
        <f>C_S_G($H63:O63,$H$3:O$3,csg_table,H$1,$H$2)</f>
        <v>0.5342059463891244</v>
      </c>
      <c r="G63" s="274">
        <v>289</v>
      </c>
      <c r="H63" s="266" t="s">
        <v>180</v>
      </c>
      <c r="I63" s="266">
        <v>21</v>
      </c>
      <c r="J63" s="266">
        <v>47</v>
      </c>
      <c r="K63" s="266">
        <v>62</v>
      </c>
      <c r="L63" s="266">
        <v>30</v>
      </c>
      <c r="M63" s="266">
        <v>33</v>
      </c>
      <c r="N63" s="266">
        <v>43</v>
      </c>
      <c r="O63" s="267">
        <v>53</v>
      </c>
    </row>
    <row r="64" spans="1:15" ht="12.75">
      <c r="A64" s="271">
        <v>47</v>
      </c>
      <c r="B64" s="272">
        <v>67</v>
      </c>
      <c r="C64" s="272" t="s">
        <v>400</v>
      </c>
      <c r="D64" s="272" t="s">
        <v>401</v>
      </c>
      <c r="E64" s="272" t="s">
        <v>298</v>
      </c>
      <c r="F64" s="273">
        <f>C_S_G($H64:O64,$H$3:O$3,csg_table,H$1,$H$2)</f>
        <v>0.5314932817560877</v>
      </c>
      <c r="G64" s="274">
        <v>289</v>
      </c>
      <c r="H64" s="266">
        <v>66</v>
      </c>
      <c r="I64" s="266">
        <v>59</v>
      </c>
      <c r="J64" s="266">
        <v>35</v>
      </c>
      <c r="K64" s="266">
        <v>52</v>
      </c>
      <c r="L64" s="266">
        <v>36</v>
      </c>
      <c r="M64" s="266">
        <v>30</v>
      </c>
      <c r="N64" s="266">
        <v>52</v>
      </c>
      <c r="O64" s="267">
        <v>25</v>
      </c>
    </row>
    <row r="65" spans="1:15" ht="12.75">
      <c r="A65" s="271">
        <v>45</v>
      </c>
      <c r="B65" s="272">
        <v>51</v>
      </c>
      <c r="C65" s="272" t="s">
        <v>393</v>
      </c>
      <c r="D65" s="272" t="s">
        <v>394</v>
      </c>
      <c r="E65" s="272" t="s">
        <v>298</v>
      </c>
      <c r="F65" s="273">
        <f>C_S_G($H65:O65,$H$3:O$3,csg_table,H$1,$H$2)</f>
        <v>0.5311297372268052</v>
      </c>
      <c r="G65" s="274">
        <v>286</v>
      </c>
      <c r="H65" s="266">
        <v>40</v>
      </c>
      <c r="I65" s="266">
        <v>38</v>
      </c>
      <c r="J65" s="266">
        <v>69</v>
      </c>
      <c r="K65" s="266">
        <v>48</v>
      </c>
      <c r="L65" s="266">
        <v>32</v>
      </c>
      <c r="M65" s="266">
        <v>25</v>
      </c>
      <c r="N65" s="266">
        <v>60</v>
      </c>
      <c r="O65" s="267">
        <v>43</v>
      </c>
    </row>
    <row r="66" spans="1:15" ht="12.75">
      <c r="A66" s="271">
        <v>56</v>
      </c>
      <c r="B66" s="272">
        <v>23</v>
      </c>
      <c r="C66" s="272" t="s">
        <v>415</v>
      </c>
      <c r="D66" s="272" t="s">
        <v>416</v>
      </c>
      <c r="E66" s="272" t="s">
        <v>303</v>
      </c>
      <c r="F66" s="273">
        <f>C_S_G($H66:O66,$H$3:O$3,csg_table,H$1,$H$2)</f>
        <v>0.5290197899626211</v>
      </c>
      <c r="G66" s="274">
        <v>322</v>
      </c>
      <c r="H66" s="266">
        <v>59</v>
      </c>
      <c r="I66" s="266">
        <v>70</v>
      </c>
      <c r="J66" s="266">
        <v>48</v>
      </c>
      <c r="K66" s="266">
        <v>53</v>
      </c>
      <c r="L66" s="266">
        <v>26</v>
      </c>
      <c r="M66" s="266">
        <v>82</v>
      </c>
      <c r="N66" s="266">
        <v>25</v>
      </c>
      <c r="O66" s="267">
        <v>41</v>
      </c>
    </row>
    <row r="67" spans="1:15" ht="12.75">
      <c r="A67" s="271">
        <v>61</v>
      </c>
      <c r="B67" s="272">
        <v>60</v>
      </c>
      <c r="C67" s="272" t="s">
        <v>419</v>
      </c>
      <c r="D67" s="272" t="s">
        <v>420</v>
      </c>
      <c r="E67" s="272" t="s">
        <v>287</v>
      </c>
      <c r="F67" s="273">
        <f>C_S_G($H67:O67,$H$3:O$3,csg_table,H$1,$H$2)</f>
        <v>0.5260219358542032</v>
      </c>
      <c r="G67" s="274">
        <v>353</v>
      </c>
      <c r="H67" s="266">
        <v>74</v>
      </c>
      <c r="I67" s="266">
        <v>52</v>
      </c>
      <c r="J67" s="266">
        <v>38</v>
      </c>
      <c r="K67" s="266">
        <v>65</v>
      </c>
      <c r="L67" s="266">
        <v>53</v>
      </c>
      <c r="M67" s="266">
        <v>60</v>
      </c>
      <c r="N67" s="266">
        <v>22</v>
      </c>
      <c r="O67" s="267">
        <v>63</v>
      </c>
    </row>
    <row r="68" spans="1:15" ht="12.75">
      <c r="A68" s="271">
        <v>57</v>
      </c>
      <c r="B68" s="272">
        <v>86</v>
      </c>
      <c r="C68" s="272" t="s">
        <v>409</v>
      </c>
      <c r="D68" s="272" t="s">
        <v>410</v>
      </c>
      <c r="E68" s="272" t="s">
        <v>411</v>
      </c>
      <c r="F68" s="273">
        <f>C_S_G($H68:O68,$H$3:O$3,csg_table,H$1,$H$2)</f>
        <v>0.5252274957421402</v>
      </c>
      <c r="G68" s="274">
        <v>334</v>
      </c>
      <c r="H68" s="266">
        <v>55</v>
      </c>
      <c r="I68" s="266">
        <v>53</v>
      </c>
      <c r="J68" s="266">
        <v>56</v>
      </c>
      <c r="K68" s="266">
        <v>35</v>
      </c>
      <c r="L68" s="266">
        <v>50</v>
      </c>
      <c r="M68" s="266">
        <v>66</v>
      </c>
      <c r="N68" s="266">
        <v>27</v>
      </c>
      <c r="O68" s="267">
        <v>58</v>
      </c>
    </row>
    <row r="69" spans="1:15" ht="12.75">
      <c r="A69" s="271">
        <v>71</v>
      </c>
      <c r="B69" s="272">
        <v>71</v>
      </c>
      <c r="C69" s="272" t="s">
        <v>457</v>
      </c>
      <c r="D69" s="272" t="s">
        <v>458</v>
      </c>
      <c r="E69" s="272" t="s">
        <v>399</v>
      </c>
      <c r="F69" s="273">
        <f>C_S_G($H69:O69,$H$3:O$3,csg_table,H$1,$H$2)</f>
        <v>0.5243329162918517</v>
      </c>
      <c r="G69" s="274">
        <v>397</v>
      </c>
      <c r="H69" s="266" t="s">
        <v>180</v>
      </c>
      <c r="I69" s="266">
        <v>61</v>
      </c>
      <c r="J69" s="266">
        <v>94</v>
      </c>
      <c r="K69" s="266">
        <v>54</v>
      </c>
      <c r="L69" s="266">
        <v>21</v>
      </c>
      <c r="M69" s="266">
        <v>64</v>
      </c>
      <c r="N69" s="266">
        <v>61</v>
      </c>
      <c r="O69" s="267">
        <v>42</v>
      </c>
    </row>
    <row r="70" spans="1:15" ht="12.75">
      <c r="A70" s="271">
        <v>67</v>
      </c>
      <c r="B70" s="272">
        <v>41</v>
      </c>
      <c r="C70" s="272" t="s">
        <v>449</v>
      </c>
      <c r="D70" s="272" t="s">
        <v>450</v>
      </c>
      <c r="E70" s="272" t="s">
        <v>448</v>
      </c>
      <c r="F70" s="273">
        <f>C_S_G($H70:O70,$H$3:O$3,csg_table,H$1,$H$2)</f>
        <v>0.5243240425502328</v>
      </c>
      <c r="G70" s="274">
        <v>386</v>
      </c>
      <c r="H70" s="266" t="s">
        <v>256</v>
      </c>
      <c r="I70" s="266">
        <v>51</v>
      </c>
      <c r="J70" s="266" t="s">
        <v>502</v>
      </c>
      <c r="K70" s="266">
        <v>57</v>
      </c>
      <c r="L70" s="266">
        <v>71</v>
      </c>
      <c r="M70" s="266">
        <v>38</v>
      </c>
      <c r="N70" s="266">
        <v>29</v>
      </c>
      <c r="O70" s="267">
        <v>49</v>
      </c>
    </row>
    <row r="71" spans="1:15" ht="12.75">
      <c r="A71" s="271">
        <v>64</v>
      </c>
      <c r="B71" s="272">
        <v>68</v>
      </c>
      <c r="C71" s="272" t="s">
        <v>437</v>
      </c>
      <c r="D71" s="272" t="s">
        <v>438</v>
      </c>
      <c r="E71" s="272" t="s">
        <v>439</v>
      </c>
      <c r="F71" s="273">
        <f>C_S_G($H71:O71,$H$3:O$3,csg_table,H$1,$H$2)</f>
        <v>0.5231962624681787</v>
      </c>
      <c r="G71" s="274">
        <v>361</v>
      </c>
      <c r="H71" s="266">
        <v>32</v>
      </c>
      <c r="I71" s="266">
        <v>58</v>
      </c>
      <c r="J71" s="266">
        <v>66</v>
      </c>
      <c r="K71" s="266">
        <v>68</v>
      </c>
      <c r="L71" s="266">
        <v>66</v>
      </c>
      <c r="M71" s="266">
        <v>39</v>
      </c>
      <c r="N71" s="266" t="s">
        <v>500</v>
      </c>
      <c r="O71" s="267">
        <v>32</v>
      </c>
    </row>
    <row r="72" spans="1:15" ht="12.75">
      <c r="A72" s="271">
        <v>62</v>
      </c>
      <c r="B72" s="272">
        <v>82</v>
      </c>
      <c r="C72" s="272" t="s">
        <v>421</v>
      </c>
      <c r="D72" s="272" t="s">
        <v>422</v>
      </c>
      <c r="E72" s="272" t="s">
        <v>408</v>
      </c>
      <c r="F72" s="273">
        <f>C_S_G($H72:O72,$H$3:O$3,csg_table,H$1,$H$2)</f>
        <v>0.5223323436145317</v>
      </c>
      <c r="G72" s="274">
        <v>358</v>
      </c>
      <c r="H72" s="266">
        <v>65</v>
      </c>
      <c r="I72" s="266">
        <v>54</v>
      </c>
      <c r="J72" s="266">
        <v>33</v>
      </c>
      <c r="K72" s="266">
        <v>42</v>
      </c>
      <c r="L72" s="266">
        <v>57</v>
      </c>
      <c r="M72" s="266">
        <v>82</v>
      </c>
      <c r="N72" s="266">
        <v>39</v>
      </c>
      <c r="O72" s="267">
        <v>68</v>
      </c>
    </row>
    <row r="73" spans="1:15" ht="12.75">
      <c r="A73" s="271">
        <v>72</v>
      </c>
      <c r="B73" s="272">
        <v>36</v>
      </c>
      <c r="C73" s="272" t="s">
        <v>434</v>
      </c>
      <c r="D73" s="272" t="s">
        <v>435</v>
      </c>
      <c r="E73" s="272" t="s">
        <v>436</v>
      </c>
      <c r="F73" s="273">
        <f>C_S_G($H73:O73,$H$3:O$3,csg_table,H$1,$H$2)</f>
        <v>0.5222230200853094</v>
      </c>
      <c r="G73" s="274">
        <v>403</v>
      </c>
      <c r="H73" s="266">
        <v>39</v>
      </c>
      <c r="I73" s="266">
        <v>62</v>
      </c>
      <c r="J73" s="266">
        <v>79</v>
      </c>
      <c r="K73" s="266">
        <v>85</v>
      </c>
      <c r="L73" s="266">
        <v>23</v>
      </c>
      <c r="M73" s="266">
        <v>50</v>
      </c>
      <c r="N73" s="266">
        <v>76</v>
      </c>
      <c r="O73" s="267">
        <v>74</v>
      </c>
    </row>
    <row r="74" spans="1:15" ht="12.75">
      <c r="A74" s="271">
        <v>65</v>
      </c>
      <c r="B74" s="272">
        <v>3</v>
      </c>
      <c r="C74" s="272" t="s">
        <v>412</v>
      </c>
      <c r="D74" s="272" t="s">
        <v>413</v>
      </c>
      <c r="E74" s="272" t="s">
        <v>414</v>
      </c>
      <c r="F74" s="273">
        <f>C_S_G($H74:O74,$H$3:O$3,csg_table,H$1,$H$2)</f>
        <v>0.5221084442959237</v>
      </c>
      <c r="G74" s="274">
        <v>374</v>
      </c>
      <c r="H74" s="266">
        <v>70</v>
      </c>
      <c r="I74" s="266" t="s">
        <v>180</v>
      </c>
      <c r="J74" s="266">
        <v>46</v>
      </c>
      <c r="K74" s="266">
        <v>46</v>
      </c>
      <c r="L74" s="266">
        <v>43</v>
      </c>
      <c r="M74" s="266">
        <v>43</v>
      </c>
      <c r="N74" s="266">
        <v>32</v>
      </c>
      <c r="O74" s="267" t="s">
        <v>180</v>
      </c>
    </row>
    <row r="75" spans="1:15" ht="12.75">
      <c r="A75" s="271">
        <v>63</v>
      </c>
      <c r="B75" s="272">
        <v>90</v>
      </c>
      <c r="C75" s="272" t="s">
        <v>430</v>
      </c>
      <c r="D75" s="272" t="s">
        <v>431</v>
      </c>
      <c r="E75" s="272" t="s">
        <v>322</v>
      </c>
      <c r="F75" s="273">
        <f>C_S_G($H75:O75,$H$3:O$3,csg_table,H$1,$H$2)</f>
        <v>0.5213251414313822</v>
      </c>
      <c r="G75" s="274">
        <v>359</v>
      </c>
      <c r="H75" s="266">
        <v>44</v>
      </c>
      <c r="I75" s="266">
        <v>63</v>
      </c>
      <c r="J75" s="266">
        <v>43</v>
      </c>
      <c r="K75" s="266">
        <v>58</v>
      </c>
      <c r="L75" s="266">
        <v>73</v>
      </c>
      <c r="M75" s="266">
        <v>55</v>
      </c>
      <c r="N75" s="266">
        <v>58</v>
      </c>
      <c r="O75" s="267">
        <v>38</v>
      </c>
    </row>
    <row r="76" spans="1:15" ht="12.75">
      <c r="A76" s="271">
        <v>75</v>
      </c>
      <c r="B76" s="272">
        <v>59</v>
      </c>
      <c r="C76" s="272" t="s">
        <v>446</v>
      </c>
      <c r="D76" s="272" t="s">
        <v>447</v>
      </c>
      <c r="E76" s="272" t="s">
        <v>448</v>
      </c>
      <c r="F76" s="273">
        <f>C_S_G($H76:O76,$H$3:O$3,csg_table,H$1,$H$2)</f>
        <v>0.5209184889346343</v>
      </c>
      <c r="G76" s="274">
        <v>430</v>
      </c>
      <c r="H76" s="266" t="s">
        <v>180</v>
      </c>
      <c r="I76" s="266">
        <v>82</v>
      </c>
      <c r="J76" s="266">
        <v>41</v>
      </c>
      <c r="K76" s="266">
        <v>33</v>
      </c>
      <c r="L76" s="266">
        <v>40</v>
      </c>
      <c r="M76" s="266">
        <v>58</v>
      </c>
      <c r="N76" s="266">
        <v>82</v>
      </c>
      <c r="O76" s="267" t="s">
        <v>503</v>
      </c>
    </row>
    <row r="77" spans="1:15" ht="12.75">
      <c r="A77" s="271">
        <v>81</v>
      </c>
      <c r="B77" s="272">
        <v>6</v>
      </c>
      <c r="C77" s="272" t="s">
        <v>455</v>
      </c>
      <c r="D77" s="272" t="s">
        <v>456</v>
      </c>
      <c r="E77" s="272" t="s">
        <v>293</v>
      </c>
      <c r="F77" s="273">
        <f>C_S_G($H77:O77,$H$3:O$3,csg_table,H$1,$H$2)</f>
        <v>0.5208904699172544</v>
      </c>
      <c r="G77" s="274">
        <v>445</v>
      </c>
      <c r="H77" s="266">
        <v>60</v>
      </c>
      <c r="I77" s="266">
        <v>56</v>
      </c>
      <c r="J77" s="266">
        <v>77</v>
      </c>
      <c r="K77" s="266">
        <v>28</v>
      </c>
      <c r="L77" s="266" t="s">
        <v>180</v>
      </c>
      <c r="M77" s="266">
        <v>36</v>
      </c>
      <c r="N77" s="266" t="s">
        <v>501</v>
      </c>
      <c r="O77" s="267" t="s">
        <v>180</v>
      </c>
    </row>
    <row r="78" spans="1:15" ht="12.75">
      <c r="A78" s="271">
        <v>70</v>
      </c>
      <c r="B78" s="272">
        <v>40</v>
      </c>
      <c r="C78" s="272" t="s">
        <v>451</v>
      </c>
      <c r="D78" s="272" t="s">
        <v>452</v>
      </c>
      <c r="E78" s="272" t="s">
        <v>287</v>
      </c>
      <c r="F78" s="273">
        <f>C_S_G($H78:O78,$H$3:O$3,csg_table,H$1,$H$2)</f>
        <v>0.5202871539239147</v>
      </c>
      <c r="G78" s="274">
        <v>393</v>
      </c>
      <c r="H78" s="266">
        <v>62</v>
      </c>
      <c r="I78" s="266">
        <v>28</v>
      </c>
      <c r="J78" s="266">
        <v>73</v>
      </c>
      <c r="K78" s="266">
        <v>78</v>
      </c>
      <c r="L78" s="266">
        <v>59</v>
      </c>
      <c r="M78" s="266">
        <v>54</v>
      </c>
      <c r="N78" s="266">
        <v>73</v>
      </c>
      <c r="O78" s="267">
        <v>44</v>
      </c>
    </row>
    <row r="79" spans="1:15" ht="12.75">
      <c r="A79" s="271">
        <v>74</v>
      </c>
      <c r="B79" s="272">
        <v>92</v>
      </c>
      <c r="C79" s="272" t="s">
        <v>444</v>
      </c>
      <c r="D79" s="272" t="s">
        <v>445</v>
      </c>
      <c r="E79" s="272" t="s">
        <v>349</v>
      </c>
      <c r="F79" s="273">
        <f>C_S_G($H79:O79,$H$3:O$3,csg_table,H$1,$H$2)</f>
        <v>0.5201399113122906</v>
      </c>
      <c r="G79" s="274">
        <v>428</v>
      </c>
      <c r="H79" s="266">
        <v>52</v>
      </c>
      <c r="I79" s="266">
        <v>36</v>
      </c>
      <c r="J79" s="266">
        <v>71</v>
      </c>
      <c r="K79" s="266">
        <v>70</v>
      </c>
      <c r="L79" s="266" t="s">
        <v>180</v>
      </c>
      <c r="M79" s="266">
        <v>69</v>
      </c>
      <c r="N79" s="266">
        <v>36</v>
      </c>
      <c r="O79" s="267" t="s">
        <v>503</v>
      </c>
    </row>
    <row r="80" spans="1:15" ht="12.75">
      <c r="A80" s="271">
        <v>73</v>
      </c>
      <c r="B80" s="272">
        <v>18</v>
      </c>
      <c r="C80" s="272" t="s">
        <v>440</v>
      </c>
      <c r="D80" s="272" t="s">
        <v>441</v>
      </c>
      <c r="E80" s="272" t="s">
        <v>399</v>
      </c>
      <c r="F80" s="273">
        <f>C_S_G($H80:O80,$H$3:O$3,csg_table,H$1,$H$2)</f>
        <v>0.5198228176526886</v>
      </c>
      <c r="G80" s="274">
        <v>411</v>
      </c>
      <c r="H80" s="266">
        <v>73</v>
      </c>
      <c r="I80" s="266">
        <v>81</v>
      </c>
      <c r="J80" s="266">
        <v>62</v>
      </c>
      <c r="K80" s="266">
        <v>26</v>
      </c>
      <c r="L80" s="266">
        <v>49</v>
      </c>
      <c r="M80" s="266">
        <v>72</v>
      </c>
      <c r="N80" s="266">
        <v>48</v>
      </c>
      <c r="O80" s="267" t="s">
        <v>180</v>
      </c>
    </row>
    <row r="81" spans="1:15" ht="12.75">
      <c r="A81" s="271">
        <v>78</v>
      </c>
      <c r="B81" s="272">
        <v>24</v>
      </c>
      <c r="C81" s="272" t="s">
        <v>472</v>
      </c>
      <c r="D81" s="272" t="s">
        <v>473</v>
      </c>
      <c r="E81" s="272" t="s">
        <v>354</v>
      </c>
      <c r="F81" s="273">
        <f>C_S_G($H81:O81,$H$3:O$3,csg_table,H$1,$H$2)</f>
        <v>0.519021019783195</v>
      </c>
      <c r="G81" s="274">
        <v>441</v>
      </c>
      <c r="H81" s="266" t="s">
        <v>180</v>
      </c>
      <c r="I81" s="266">
        <v>40</v>
      </c>
      <c r="J81" s="266">
        <v>28</v>
      </c>
      <c r="K81" s="266" t="s">
        <v>248</v>
      </c>
      <c r="L81" s="266">
        <v>87</v>
      </c>
      <c r="M81" s="266" t="s">
        <v>499</v>
      </c>
      <c r="N81" s="266">
        <v>42</v>
      </c>
      <c r="O81" s="267">
        <v>56</v>
      </c>
    </row>
    <row r="82" spans="1:15" ht="12.75">
      <c r="A82" s="271">
        <v>76</v>
      </c>
      <c r="B82" s="272">
        <v>77</v>
      </c>
      <c r="C82" s="272" t="s">
        <v>463</v>
      </c>
      <c r="D82" s="272" t="s">
        <v>464</v>
      </c>
      <c r="E82" s="272" t="s">
        <v>349</v>
      </c>
      <c r="F82" s="273">
        <f>C_S_G($H82:O82,$H$3:O$3,csg_table,H$1,$H$2)</f>
        <v>0.5178619496244751</v>
      </c>
      <c r="G82" s="274">
        <v>430</v>
      </c>
      <c r="H82" s="266">
        <v>78</v>
      </c>
      <c r="I82" s="266">
        <v>72</v>
      </c>
      <c r="J82" s="266">
        <v>76</v>
      </c>
      <c r="K82" s="266">
        <v>66</v>
      </c>
      <c r="L82" s="266">
        <v>47</v>
      </c>
      <c r="M82" s="266" t="s">
        <v>504</v>
      </c>
      <c r="N82" s="266">
        <v>37</v>
      </c>
      <c r="O82" s="267">
        <v>54</v>
      </c>
    </row>
    <row r="83" spans="1:15" ht="12.75">
      <c r="A83" s="271">
        <v>80</v>
      </c>
      <c r="B83" s="272">
        <v>44</v>
      </c>
      <c r="C83" s="272" t="s">
        <v>453</v>
      </c>
      <c r="D83" s="272" t="s">
        <v>454</v>
      </c>
      <c r="E83" s="272" t="s">
        <v>322</v>
      </c>
      <c r="F83" s="273">
        <f>C_S_G($H83:O83,$H$3:O$3,csg_table,H$1,$H$2)</f>
        <v>0.5177578701003082</v>
      </c>
      <c r="G83" s="274">
        <v>443</v>
      </c>
      <c r="H83" s="266" t="s">
        <v>180</v>
      </c>
      <c r="I83" s="266">
        <v>32</v>
      </c>
      <c r="J83" s="266">
        <v>80</v>
      </c>
      <c r="K83" s="266">
        <v>39</v>
      </c>
      <c r="L83" s="266" t="s">
        <v>248</v>
      </c>
      <c r="M83" s="266">
        <v>48</v>
      </c>
      <c r="N83" s="266">
        <v>56</v>
      </c>
      <c r="O83" s="267" t="s">
        <v>180</v>
      </c>
    </row>
    <row r="84" spans="1:15" ht="12.75">
      <c r="A84" s="271">
        <v>79</v>
      </c>
      <c r="B84" s="272">
        <v>10</v>
      </c>
      <c r="C84" s="272" t="s">
        <v>459</v>
      </c>
      <c r="D84" s="272" t="s">
        <v>460</v>
      </c>
      <c r="E84" s="272" t="s">
        <v>293</v>
      </c>
      <c r="F84" s="273">
        <f>C_S_G($H84:O84,$H$3:O$3,csg_table,H$1,$H$2)</f>
        <v>0.5174615050012805</v>
      </c>
      <c r="G84" s="274">
        <v>442</v>
      </c>
      <c r="H84" s="266">
        <v>41</v>
      </c>
      <c r="I84" s="266">
        <v>75</v>
      </c>
      <c r="J84" s="266">
        <v>57</v>
      </c>
      <c r="K84" s="266">
        <v>80</v>
      </c>
      <c r="L84" s="266">
        <v>42</v>
      </c>
      <c r="M84" s="266">
        <v>62</v>
      </c>
      <c r="N84" s="266">
        <v>85</v>
      </c>
      <c r="O84" s="267" t="s">
        <v>144</v>
      </c>
    </row>
    <row r="85" spans="1:15" ht="12.75">
      <c r="A85" s="271">
        <v>77</v>
      </c>
      <c r="B85" s="272">
        <v>2</v>
      </c>
      <c r="C85" s="272" t="s">
        <v>465</v>
      </c>
      <c r="D85" s="272" t="s">
        <v>466</v>
      </c>
      <c r="E85" s="272" t="s">
        <v>368</v>
      </c>
      <c r="F85" s="273">
        <f>C_S_G($H85:O85,$H$3:O$3,csg_table,H$1,$H$2)</f>
        <v>0.5160061160513818</v>
      </c>
      <c r="G85" s="274">
        <v>434</v>
      </c>
      <c r="H85" s="266">
        <v>71</v>
      </c>
      <c r="I85" s="266">
        <v>67</v>
      </c>
      <c r="J85" s="266" t="s">
        <v>504</v>
      </c>
      <c r="K85" s="266">
        <v>59</v>
      </c>
      <c r="L85" s="266">
        <v>51</v>
      </c>
      <c r="M85" s="266">
        <v>57</v>
      </c>
      <c r="N85" s="266">
        <v>74</v>
      </c>
      <c r="O85" s="267">
        <v>55</v>
      </c>
    </row>
    <row r="86" spans="1:15" ht="12.75">
      <c r="A86" s="271">
        <v>82</v>
      </c>
      <c r="B86" s="272">
        <v>74</v>
      </c>
      <c r="C86" s="272" t="s">
        <v>467</v>
      </c>
      <c r="D86" s="272" t="s">
        <v>468</v>
      </c>
      <c r="E86" s="272" t="s">
        <v>327</v>
      </c>
      <c r="F86" s="273">
        <f>C_S_G($H86:O86,$H$3:O$3,csg_table,H$1,$H$2)</f>
        <v>0.5149264624893103</v>
      </c>
      <c r="G86" s="274">
        <v>453</v>
      </c>
      <c r="H86" s="266">
        <v>75</v>
      </c>
      <c r="I86" s="266">
        <v>78</v>
      </c>
      <c r="J86" s="266">
        <v>74</v>
      </c>
      <c r="K86" s="266">
        <v>72</v>
      </c>
      <c r="L86" s="266">
        <v>44</v>
      </c>
      <c r="M86" s="266">
        <v>94</v>
      </c>
      <c r="N86" s="266">
        <v>40</v>
      </c>
      <c r="O86" s="267">
        <v>70</v>
      </c>
    </row>
    <row r="87" spans="1:15" ht="12.75">
      <c r="A87" s="271">
        <v>87</v>
      </c>
      <c r="B87" s="272">
        <v>31</v>
      </c>
      <c r="C87" s="272" t="s">
        <v>490</v>
      </c>
      <c r="D87" s="272" t="s">
        <v>491</v>
      </c>
      <c r="E87" s="272" t="s">
        <v>327</v>
      </c>
      <c r="F87" s="273">
        <f>C_S_G($H87:O87,$H$3:O$3,csg_table,H$1,$H$2)</f>
        <v>0.514136141767832</v>
      </c>
      <c r="G87" s="274">
        <v>511</v>
      </c>
      <c r="H87" s="266">
        <v>81</v>
      </c>
      <c r="I87" s="266" t="s">
        <v>149</v>
      </c>
      <c r="J87" s="266">
        <v>68</v>
      </c>
      <c r="K87" s="266">
        <v>86</v>
      </c>
      <c r="L87" s="266" t="s">
        <v>505</v>
      </c>
      <c r="M87" s="266">
        <v>71</v>
      </c>
      <c r="N87" s="266">
        <v>71</v>
      </c>
      <c r="O87" s="267">
        <v>40</v>
      </c>
    </row>
    <row r="88" spans="1:15" ht="12.75">
      <c r="A88" s="271">
        <v>83</v>
      </c>
      <c r="B88" s="272">
        <v>55</v>
      </c>
      <c r="C88" s="272" t="s">
        <v>481</v>
      </c>
      <c r="D88" s="272" t="s">
        <v>482</v>
      </c>
      <c r="E88" s="272" t="s">
        <v>439</v>
      </c>
      <c r="F88" s="273">
        <f>C_S_G($H88:O88,$H$3:O$3,csg_table,H$1,$H$2)</f>
        <v>0.5128365012419532</v>
      </c>
      <c r="G88" s="274">
        <v>482</v>
      </c>
      <c r="H88" s="266">
        <v>83</v>
      </c>
      <c r="I88" s="266">
        <v>84</v>
      </c>
      <c r="J88" s="266">
        <v>65</v>
      </c>
      <c r="K88" s="266">
        <v>83</v>
      </c>
      <c r="L88" s="266">
        <v>52</v>
      </c>
      <c r="M88" s="266" t="s">
        <v>248</v>
      </c>
      <c r="N88" s="266">
        <v>70</v>
      </c>
      <c r="O88" s="267">
        <v>45</v>
      </c>
    </row>
    <row r="89" spans="1:15" ht="12.75">
      <c r="A89" s="271">
        <v>85</v>
      </c>
      <c r="B89" s="272">
        <v>32</v>
      </c>
      <c r="C89" s="272" t="s">
        <v>474</v>
      </c>
      <c r="D89" s="272" t="s">
        <v>475</v>
      </c>
      <c r="E89" s="272" t="s">
        <v>408</v>
      </c>
      <c r="F89" s="273">
        <f>C_S_G($H89:O89,$H$3:O$3,csg_table,H$1,$H$2)</f>
        <v>0.5123314209588052</v>
      </c>
      <c r="G89" s="274">
        <v>507</v>
      </c>
      <c r="H89" s="266">
        <v>46</v>
      </c>
      <c r="I89" s="266">
        <v>79</v>
      </c>
      <c r="J89" s="266">
        <v>58</v>
      </c>
      <c r="K89" s="266">
        <v>89</v>
      </c>
      <c r="L89" s="266">
        <v>75</v>
      </c>
      <c r="M89" s="266">
        <v>79</v>
      </c>
      <c r="N89" s="266">
        <v>81</v>
      </c>
      <c r="O89" s="267" t="s">
        <v>144</v>
      </c>
    </row>
    <row r="90" spans="1:15" ht="12.75">
      <c r="A90" s="271">
        <v>86</v>
      </c>
      <c r="B90" s="272">
        <v>43</v>
      </c>
      <c r="C90" s="272" t="s">
        <v>492</v>
      </c>
      <c r="D90" s="272" t="s">
        <v>493</v>
      </c>
      <c r="E90" s="272" t="s">
        <v>333</v>
      </c>
      <c r="F90" s="273">
        <f>C_S_G($H90:O90,$H$3:O$3,csg_table,H$1,$H$2)</f>
        <v>0.5118825807904143</v>
      </c>
      <c r="G90" s="274">
        <v>508</v>
      </c>
      <c r="H90" s="266" t="s">
        <v>180</v>
      </c>
      <c r="I90" s="266">
        <v>85</v>
      </c>
      <c r="J90" s="266">
        <v>84</v>
      </c>
      <c r="K90" s="266">
        <v>74</v>
      </c>
      <c r="L90" s="266">
        <v>72</v>
      </c>
      <c r="M90" s="266">
        <v>74</v>
      </c>
      <c r="N90" s="266">
        <v>83</v>
      </c>
      <c r="O90" s="267">
        <v>36</v>
      </c>
    </row>
    <row r="91" spans="1:15" ht="12.75">
      <c r="A91" s="271">
        <v>84</v>
      </c>
      <c r="B91" s="272">
        <v>14</v>
      </c>
      <c r="C91" s="272" t="s">
        <v>476</v>
      </c>
      <c r="D91" s="272" t="s">
        <v>477</v>
      </c>
      <c r="E91" s="272" t="s">
        <v>439</v>
      </c>
      <c r="F91" s="273">
        <f>C_S_G($H91:O91,$H$3:O$3,csg_table,H$1,$H$2)</f>
        <v>0.5118453621588988</v>
      </c>
      <c r="G91" s="274">
        <v>502</v>
      </c>
      <c r="H91" s="266">
        <v>69</v>
      </c>
      <c r="I91" s="266">
        <v>77</v>
      </c>
      <c r="J91" s="266">
        <v>82</v>
      </c>
      <c r="K91" s="266">
        <v>88</v>
      </c>
      <c r="L91" s="266">
        <v>39</v>
      </c>
      <c r="M91" s="266">
        <v>76</v>
      </c>
      <c r="N91" s="266">
        <v>84</v>
      </c>
      <c r="O91" s="267">
        <v>75</v>
      </c>
    </row>
    <row r="92" spans="1:15" ht="12.75">
      <c r="A92" s="271">
        <v>89</v>
      </c>
      <c r="B92" s="272">
        <v>83</v>
      </c>
      <c r="C92" s="272" t="s">
        <v>483</v>
      </c>
      <c r="D92" s="272" t="s">
        <v>484</v>
      </c>
      <c r="E92" s="272" t="s">
        <v>381</v>
      </c>
      <c r="F92" s="273">
        <f>C_S_G($H92:O92,$H$3:O$3,csg_table,H$1,$H$2)</f>
        <v>0.5108354797798761</v>
      </c>
      <c r="G92" s="274">
        <v>511</v>
      </c>
      <c r="H92" s="266">
        <v>79</v>
      </c>
      <c r="I92" s="266">
        <v>68</v>
      </c>
      <c r="J92" s="266">
        <v>55</v>
      </c>
      <c r="K92" s="266">
        <v>87</v>
      </c>
      <c r="L92" s="266" t="s">
        <v>181</v>
      </c>
      <c r="M92" s="266">
        <v>94</v>
      </c>
      <c r="N92" s="266">
        <v>59</v>
      </c>
      <c r="O92" s="267">
        <v>69</v>
      </c>
    </row>
    <row r="93" spans="1:15" ht="12.75">
      <c r="A93" s="271">
        <v>88</v>
      </c>
      <c r="B93" s="272">
        <v>7</v>
      </c>
      <c r="C93" s="272" t="s">
        <v>478</v>
      </c>
      <c r="D93" s="272" t="s">
        <v>479</v>
      </c>
      <c r="E93" s="272" t="s">
        <v>480</v>
      </c>
      <c r="F93" s="273">
        <f>C_S_G($H93:O93,$H$3:O$3,csg_table,H$1,$H$2)</f>
        <v>0.51070926798291</v>
      </c>
      <c r="G93" s="274">
        <v>511</v>
      </c>
      <c r="H93" s="266">
        <v>49</v>
      </c>
      <c r="I93" s="266">
        <v>74</v>
      </c>
      <c r="J93" s="266">
        <v>85</v>
      </c>
      <c r="K93" s="266">
        <v>75</v>
      </c>
      <c r="L93" s="266">
        <v>74</v>
      </c>
      <c r="M93" s="266" t="s">
        <v>181</v>
      </c>
      <c r="N93" s="266">
        <v>77</v>
      </c>
      <c r="O93" s="267">
        <v>77</v>
      </c>
    </row>
    <row r="94" spans="1:15" ht="12.75">
      <c r="A94" s="271">
        <v>93</v>
      </c>
      <c r="B94" s="272">
        <v>27</v>
      </c>
      <c r="C94" s="272" t="s">
        <v>494</v>
      </c>
      <c r="D94" s="272" t="s">
        <v>495</v>
      </c>
      <c r="E94" s="272" t="s">
        <v>281</v>
      </c>
      <c r="F94" s="273">
        <f>C_S_G($H94:O94,$H$3:O$3,csg_table,H$1,$H$2)</f>
        <v>0.5102320450675633</v>
      </c>
      <c r="G94" s="274">
        <v>575</v>
      </c>
      <c r="H94" s="266">
        <v>77</v>
      </c>
      <c r="I94" s="266">
        <v>86</v>
      </c>
      <c r="J94" s="266">
        <v>78</v>
      </c>
      <c r="K94" s="266">
        <v>90</v>
      </c>
      <c r="L94" s="266">
        <v>56</v>
      </c>
      <c r="M94" s="266" t="s">
        <v>144</v>
      </c>
      <c r="N94" s="266" t="s">
        <v>144</v>
      </c>
      <c r="O94" s="267" t="s">
        <v>144</v>
      </c>
    </row>
    <row r="95" spans="1:15" ht="12.75">
      <c r="A95" s="271">
        <v>90</v>
      </c>
      <c r="B95" s="272">
        <v>12</v>
      </c>
      <c r="C95" s="272" t="s">
        <v>485</v>
      </c>
      <c r="D95" s="272" t="s">
        <v>486</v>
      </c>
      <c r="E95" s="272" t="s">
        <v>487</v>
      </c>
      <c r="F95" s="273">
        <f>C_S_G($H95:O95,$H$3:O$3,csg_table,H$1,$H$2)</f>
        <v>0.5098382882933734</v>
      </c>
      <c r="G95" s="274">
        <v>524</v>
      </c>
      <c r="H95" s="266">
        <v>61</v>
      </c>
      <c r="I95" s="266">
        <v>80</v>
      </c>
      <c r="J95" s="266" t="s">
        <v>180</v>
      </c>
      <c r="K95" s="266">
        <v>69</v>
      </c>
      <c r="L95" s="266">
        <v>78</v>
      </c>
      <c r="M95" s="266" t="s">
        <v>499</v>
      </c>
      <c r="N95" s="266">
        <v>69</v>
      </c>
      <c r="O95" s="267">
        <v>73</v>
      </c>
    </row>
    <row r="96" spans="1:15" ht="12.75">
      <c r="A96" s="271">
        <v>91</v>
      </c>
      <c r="B96" s="272">
        <v>9</v>
      </c>
      <c r="C96" s="272" t="s">
        <v>488</v>
      </c>
      <c r="D96" s="272" t="s">
        <v>489</v>
      </c>
      <c r="E96" s="272" t="s">
        <v>408</v>
      </c>
      <c r="F96" s="273">
        <f>C_S_G($H96:O96,$H$3:O$3,csg_table,H$1,$H$2)</f>
        <v>0.5084220128374994</v>
      </c>
      <c r="G96" s="274">
        <v>564</v>
      </c>
      <c r="H96" s="266">
        <v>72</v>
      </c>
      <c r="I96" s="266">
        <v>71</v>
      </c>
      <c r="J96" s="266">
        <v>87</v>
      </c>
      <c r="K96" s="266">
        <v>81</v>
      </c>
      <c r="L96" s="266">
        <v>79</v>
      </c>
      <c r="M96" s="266">
        <v>80</v>
      </c>
      <c r="N96" s="266" t="s">
        <v>181</v>
      </c>
      <c r="O96" s="267" t="s">
        <v>144</v>
      </c>
    </row>
    <row r="97" spans="1:15" ht="13.5" thickBot="1">
      <c r="A97" s="275">
        <v>92</v>
      </c>
      <c r="B97" s="276">
        <v>30</v>
      </c>
      <c r="C97" s="276" t="s">
        <v>496</v>
      </c>
      <c r="D97" s="276" t="s">
        <v>497</v>
      </c>
      <c r="E97" s="276" t="s">
        <v>498</v>
      </c>
      <c r="F97" s="277">
        <f>C_S_G($H97:O97,$H$3:O$3,csg_table,H$1,$H$2)</f>
        <v>0.507596468245828</v>
      </c>
      <c r="G97" s="278">
        <v>567</v>
      </c>
      <c r="H97" s="268">
        <v>80</v>
      </c>
      <c r="I97" s="268">
        <v>88</v>
      </c>
      <c r="J97" s="268">
        <v>88</v>
      </c>
      <c r="K97" s="268">
        <v>91</v>
      </c>
      <c r="L97" s="268">
        <v>70</v>
      </c>
      <c r="M97" s="268">
        <v>84</v>
      </c>
      <c r="N97" s="268">
        <v>86</v>
      </c>
      <c r="O97" s="269">
        <v>71</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3"/>
  <dimension ref="A1:X301"/>
  <sheetViews>
    <sheetView showGridLines="0" zoomScalePageLayoutView="0" workbookViewId="0" topLeftCell="A1">
      <selection activeCell="Y29" sqref="Y29"/>
    </sheetView>
  </sheetViews>
  <sheetFormatPr defaultColWidth="9.140625" defaultRowHeight="12.75"/>
  <cols>
    <col min="1" max="1" width="5.28125" style="0" customWidth="1"/>
    <col min="2" max="22" width="4.421875" style="0" customWidth="1"/>
    <col min="23" max="23" width="4.7109375" style="0" customWidth="1"/>
  </cols>
  <sheetData>
    <row r="1" ht="15.75">
      <c r="A1" s="6" t="s">
        <v>13</v>
      </c>
    </row>
    <row r="2" ht="12.75">
      <c r="A2" s="7"/>
    </row>
    <row r="3" ht="12.75">
      <c r="A3" s="7"/>
    </row>
    <row r="4" ht="12.75">
      <c r="A4" s="8" t="s">
        <v>14</v>
      </c>
    </row>
    <row r="5" ht="12.75">
      <c r="A5" s="7"/>
    </row>
    <row r="6" ht="12.75">
      <c r="A6" s="8" t="s">
        <v>15</v>
      </c>
    </row>
    <row r="7" ht="12.75">
      <c r="A7" s="7"/>
    </row>
    <row r="8" ht="12.75">
      <c r="A8" s="7" t="s">
        <v>16</v>
      </c>
    </row>
    <row r="9" ht="12.75">
      <c r="A9" s="7"/>
    </row>
    <row r="10" ht="12.75">
      <c r="A10" s="8" t="s">
        <v>17</v>
      </c>
    </row>
    <row r="11" ht="12.75">
      <c r="A11" s="7"/>
    </row>
    <row r="12" ht="12.75">
      <c r="A12" s="7"/>
    </row>
    <row r="13" ht="12.75">
      <c r="A13" s="9" t="s">
        <v>18</v>
      </c>
    </row>
    <row r="14" ht="12.75">
      <c r="A14" s="3"/>
    </row>
    <row r="15" ht="12.75">
      <c r="A15" s="8" t="s">
        <v>19</v>
      </c>
    </row>
    <row r="16" ht="12.75">
      <c r="A16" s="7"/>
    </row>
    <row r="17" ht="12.75">
      <c r="A17" s="8" t="s">
        <v>20</v>
      </c>
    </row>
    <row r="18" ht="12.75">
      <c r="A18" s="7" t="s">
        <v>21</v>
      </c>
    </row>
    <row r="19" ht="12.75">
      <c r="A19" s="7" t="s">
        <v>22</v>
      </c>
    </row>
    <row r="20" ht="12.75">
      <c r="A20" s="7" t="s">
        <v>23</v>
      </c>
    </row>
    <row r="21" ht="12.75">
      <c r="A21" s="7" t="s">
        <v>24</v>
      </c>
    </row>
    <row r="22" ht="12.75">
      <c r="A22" s="7"/>
    </row>
    <row r="23" ht="12.75">
      <c r="A23" s="7"/>
    </row>
    <row r="24" ht="12.75">
      <c r="A24" s="7"/>
    </row>
    <row r="27" spans="1:21" ht="12.75">
      <c r="A27" s="2"/>
      <c r="B27" s="2">
        <v>1</v>
      </c>
      <c r="C27" s="2">
        <v>2</v>
      </c>
      <c r="D27" s="2">
        <v>3</v>
      </c>
      <c r="E27" s="2">
        <v>4</v>
      </c>
      <c r="F27" s="2">
        <v>5</v>
      </c>
      <c r="G27" s="2">
        <v>6</v>
      </c>
      <c r="H27" s="2">
        <v>7</v>
      </c>
      <c r="I27" s="2">
        <v>8</v>
      </c>
      <c r="J27" s="2">
        <v>9</v>
      </c>
      <c r="K27" s="2">
        <v>10</v>
      </c>
      <c r="L27" s="2">
        <v>11</v>
      </c>
      <c r="M27" s="2">
        <v>12</v>
      </c>
      <c r="N27" s="2">
        <v>13</v>
      </c>
      <c r="O27" s="2">
        <v>14</v>
      </c>
      <c r="P27" s="2">
        <v>15</v>
      </c>
      <c r="Q27" s="2">
        <v>16</v>
      </c>
      <c r="R27" s="2">
        <v>17</v>
      </c>
      <c r="S27" s="2">
        <v>18</v>
      </c>
      <c r="T27" s="2">
        <v>19</v>
      </c>
      <c r="U27" s="2" t="s">
        <v>25</v>
      </c>
    </row>
    <row r="28" spans="1:22" ht="12.75">
      <c r="A28" s="1">
        <v>1</v>
      </c>
      <c r="B28">
        <v>0</v>
      </c>
      <c r="C28">
        <v>10</v>
      </c>
      <c r="D28">
        <v>31</v>
      </c>
      <c r="E28">
        <v>43</v>
      </c>
      <c r="F28">
        <v>52</v>
      </c>
      <c r="G28">
        <v>60</v>
      </c>
      <c r="H28">
        <v>66</v>
      </c>
      <c r="I28">
        <v>72</v>
      </c>
      <c r="J28">
        <v>76</v>
      </c>
      <c r="K28">
        <v>80</v>
      </c>
      <c r="L28">
        <v>84</v>
      </c>
      <c r="M28">
        <v>87</v>
      </c>
      <c r="N28">
        <v>90</v>
      </c>
      <c r="O28">
        <v>92</v>
      </c>
      <c r="P28">
        <v>94</v>
      </c>
      <c r="Q28">
        <v>96</v>
      </c>
      <c r="R28">
        <v>97</v>
      </c>
      <c r="S28">
        <v>98</v>
      </c>
      <c r="T28">
        <v>99</v>
      </c>
      <c r="U28">
        <v>100</v>
      </c>
      <c r="V28" s="1">
        <v>1</v>
      </c>
    </row>
    <row r="29" spans="1:22" ht="12.75">
      <c r="A29" s="1">
        <v>2</v>
      </c>
      <c r="C29">
        <v>7</v>
      </c>
      <c r="D29">
        <v>25</v>
      </c>
      <c r="E29">
        <v>37</v>
      </c>
      <c r="F29">
        <v>46</v>
      </c>
      <c r="G29">
        <v>54</v>
      </c>
      <c r="H29">
        <v>60</v>
      </c>
      <c r="I29">
        <v>66</v>
      </c>
      <c r="J29">
        <v>70</v>
      </c>
      <c r="K29">
        <v>74</v>
      </c>
      <c r="L29">
        <v>78</v>
      </c>
      <c r="M29">
        <v>81</v>
      </c>
      <c r="N29">
        <v>84</v>
      </c>
      <c r="O29">
        <v>86</v>
      </c>
      <c r="P29">
        <v>88</v>
      </c>
      <c r="Q29">
        <v>90</v>
      </c>
      <c r="R29">
        <v>91</v>
      </c>
      <c r="S29">
        <v>92</v>
      </c>
      <c r="T29">
        <v>93</v>
      </c>
      <c r="U29">
        <v>94</v>
      </c>
      <c r="V29" s="1">
        <v>2</v>
      </c>
    </row>
    <row r="30" spans="1:22" ht="12.75">
      <c r="A30" s="1">
        <v>3</v>
      </c>
      <c r="D30">
        <v>21</v>
      </c>
      <c r="E30">
        <v>33</v>
      </c>
      <c r="F30">
        <v>42</v>
      </c>
      <c r="G30">
        <v>50</v>
      </c>
      <c r="H30">
        <v>56</v>
      </c>
      <c r="I30">
        <v>62</v>
      </c>
      <c r="J30">
        <v>66</v>
      </c>
      <c r="K30">
        <v>70</v>
      </c>
      <c r="L30">
        <v>74</v>
      </c>
      <c r="M30">
        <v>77</v>
      </c>
      <c r="N30">
        <v>80</v>
      </c>
      <c r="O30">
        <v>82</v>
      </c>
      <c r="P30">
        <v>84</v>
      </c>
      <c r="Q30">
        <v>86</v>
      </c>
      <c r="R30">
        <v>87</v>
      </c>
      <c r="S30">
        <v>88</v>
      </c>
      <c r="T30">
        <v>89</v>
      </c>
      <c r="U30">
        <v>90</v>
      </c>
      <c r="V30" s="1">
        <v>3</v>
      </c>
    </row>
    <row r="31" spans="1:22" ht="12.75">
      <c r="A31" s="1">
        <v>4</v>
      </c>
      <c r="E31">
        <v>29</v>
      </c>
      <c r="F31">
        <v>38</v>
      </c>
      <c r="G31">
        <v>46</v>
      </c>
      <c r="H31">
        <v>52</v>
      </c>
      <c r="I31">
        <v>58</v>
      </c>
      <c r="J31">
        <v>62</v>
      </c>
      <c r="K31">
        <v>68</v>
      </c>
      <c r="L31">
        <v>70</v>
      </c>
      <c r="M31">
        <v>73</v>
      </c>
      <c r="N31">
        <v>76</v>
      </c>
      <c r="O31">
        <v>78</v>
      </c>
      <c r="P31">
        <v>80</v>
      </c>
      <c r="Q31">
        <v>82</v>
      </c>
      <c r="R31">
        <v>83</v>
      </c>
      <c r="S31">
        <v>84</v>
      </c>
      <c r="T31">
        <v>85</v>
      </c>
      <c r="U31">
        <v>86</v>
      </c>
      <c r="V31" s="1">
        <v>4</v>
      </c>
    </row>
    <row r="32" spans="1:22" ht="12.75">
      <c r="A32" s="1">
        <v>5</v>
      </c>
      <c r="F32">
        <v>35</v>
      </c>
      <c r="G32">
        <v>43</v>
      </c>
      <c r="H32">
        <v>49</v>
      </c>
      <c r="I32">
        <v>55</v>
      </c>
      <c r="J32">
        <v>59</v>
      </c>
      <c r="K32">
        <v>63</v>
      </c>
      <c r="L32">
        <v>67</v>
      </c>
      <c r="M32">
        <v>70</v>
      </c>
      <c r="N32">
        <v>73</v>
      </c>
      <c r="O32">
        <v>75</v>
      </c>
      <c r="P32">
        <v>77</v>
      </c>
      <c r="Q32">
        <v>79</v>
      </c>
      <c r="R32">
        <v>80</v>
      </c>
      <c r="S32">
        <v>81</v>
      </c>
      <c r="T32">
        <v>82</v>
      </c>
      <c r="U32">
        <v>83</v>
      </c>
      <c r="V32" s="1">
        <v>5</v>
      </c>
    </row>
    <row r="33" spans="1:22" ht="12.75">
      <c r="A33" s="1">
        <v>6</v>
      </c>
      <c r="G33">
        <v>40</v>
      </c>
      <c r="H33">
        <v>46</v>
      </c>
      <c r="I33">
        <v>52</v>
      </c>
      <c r="J33">
        <v>56</v>
      </c>
      <c r="K33">
        <v>60</v>
      </c>
      <c r="L33">
        <v>64</v>
      </c>
      <c r="M33">
        <v>67</v>
      </c>
      <c r="N33">
        <v>70</v>
      </c>
      <c r="O33">
        <v>72</v>
      </c>
      <c r="P33">
        <v>74</v>
      </c>
      <c r="Q33">
        <v>76</v>
      </c>
      <c r="R33">
        <v>77</v>
      </c>
      <c r="S33">
        <v>78</v>
      </c>
      <c r="T33">
        <v>79</v>
      </c>
      <c r="U33">
        <v>80</v>
      </c>
      <c r="V33" s="1">
        <v>6</v>
      </c>
    </row>
    <row r="34" spans="1:22" ht="12.75">
      <c r="A34" s="1">
        <v>7</v>
      </c>
      <c r="H34">
        <v>44</v>
      </c>
      <c r="I34">
        <v>50</v>
      </c>
      <c r="J34">
        <v>54</v>
      </c>
      <c r="K34">
        <v>58</v>
      </c>
      <c r="L34">
        <v>62</v>
      </c>
      <c r="M34">
        <v>65</v>
      </c>
      <c r="N34">
        <v>68</v>
      </c>
      <c r="O34">
        <v>70</v>
      </c>
      <c r="P34">
        <v>72</v>
      </c>
      <c r="Q34">
        <v>74</v>
      </c>
      <c r="R34">
        <v>75</v>
      </c>
      <c r="S34">
        <v>76</v>
      </c>
      <c r="T34">
        <v>77</v>
      </c>
      <c r="U34">
        <v>78</v>
      </c>
      <c r="V34" s="1">
        <v>7</v>
      </c>
    </row>
    <row r="35" spans="1:22" ht="12.75">
      <c r="A35" s="1">
        <v>8</v>
      </c>
      <c r="I35">
        <v>48</v>
      </c>
      <c r="J35">
        <v>52</v>
      </c>
      <c r="K35">
        <v>56</v>
      </c>
      <c r="L35">
        <v>60</v>
      </c>
      <c r="M35">
        <v>63</v>
      </c>
      <c r="N35">
        <v>66</v>
      </c>
      <c r="O35">
        <v>68</v>
      </c>
      <c r="P35">
        <v>70</v>
      </c>
      <c r="Q35">
        <v>72</v>
      </c>
      <c r="R35">
        <v>73</v>
      </c>
      <c r="S35">
        <v>74</v>
      </c>
      <c r="T35">
        <v>75</v>
      </c>
      <c r="U35">
        <v>76</v>
      </c>
      <c r="V35" s="1">
        <v>8</v>
      </c>
    </row>
    <row r="36" spans="1:22" ht="12.75">
      <c r="A36" s="1">
        <v>9</v>
      </c>
      <c r="J36">
        <v>50</v>
      </c>
      <c r="K36">
        <v>54</v>
      </c>
      <c r="L36">
        <v>58</v>
      </c>
      <c r="M36">
        <v>61</v>
      </c>
      <c r="N36">
        <v>64</v>
      </c>
      <c r="O36">
        <v>66</v>
      </c>
      <c r="P36">
        <v>68</v>
      </c>
      <c r="Q36">
        <v>70</v>
      </c>
      <c r="R36">
        <v>71</v>
      </c>
      <c r="S36">
        <v>72</v>
      </c>
      <c r="T36">
        <v>73</v>
      </c>
      <c r="U36">
        <v>74</v>
      </c>
      <c r="V36" s="1">
        <v>9</v>
      </c>
    </row>
    <row r="37" spans="1:22" ht="12.75">
      <c r="A37" s="1">
        <v>10</v>
      </c>
      <c r="K37">
        <v>52</v>
      </c>
      <c r="L37">
        <v>56</v>
      </c>
      <c r="M37">
        <v>59</v>
      </c>
      <c r="N37">
        <v>62</v>
      </c>
      <c r="O37">
        <v>64</v>
      </c>
      <c r="P37">
        <v>66</v>
      </c>
      <c r="Q37">
        <v>68</v>
      </c>
      <c r="R37">
        <v>69</v>
      </c>
      <c r="S37">
        <v>70</v>
      </c>
      <c r="T37">
        <v>71</v>
      </c>
      <c r="U37">
        <v>72</v>
      </c>
      <c r="V37" s="1">
        <v>10</v>
      </c>
    </row>
    <row r="38" spans="1:22" ht="12.75">
      <c r="A38" s="1">
        <v>11</v>
      </c>
      <c r="L38">
        <v>54</v>
      </c>
      <c r="M38">
        <v>57</v>
      </c>
      <c r="N38">
        <v>60</v>
      </c>
      <c r="O38">
        <v>62</v>
      </c>
      <c r="P38">
        <v>64</v>
      </c>
      <c r="Q38">
        <v>66</v>
      </c>
      <c r="R38">
        <v>67</v>
      </c>
      <c r="S38">
        <v>68</v>
      </c>
      <c r="T38">
        <v>69</v>
      </c>
      <c r="U38">
        <v>70</v>
      </c>
      <c r="V38" s="1">
        <v>11</v>
      </c>
    </row>
    <row r="39" spans="1:22" ht="12.75">
      <c r="A39" s="1">
        <v>12</v>
      </c>
      <c r="M39">
        <v>55</v>
      </c>
      <c r="N39">
        <v>58</v>
      </c>
      <c r="O39">
        <v>60</v>
      </c>
      <c r="P39">
        <v>62</v>
      </c>
      <c r="Q39">
        <v>64</v>
      </c>
      <c r="R39">
        <v>65</v>
      </c>
      <c r="S39">
        <v>66</v>
      </c>
      <c r="T39">
        <v>67</v>
      </c>
      <c r="U39">
        <v>68</v>
      </c>
      <c r="V39" s="1">
        <v>12</v>
      </c>
    </row>
    <row r="40" spans="1:22" ht="12.75">
      <c r="A40" s="1">
        <v>13</v>
      </c>
      <c r="N40">
        <v>56</v>
      </c>
      <c r="O40">
        <v>58</v>
      </c>
      <c r="P40">
        <v>60</v>
      </c>
      <c r="Q40">
        <v>62</v>
      </c>
      <c r="R40">
        <v>63</v>
      </c>
      <c r="S40">
        <v>64</v>
      </c>
      <c r="T40">
        <v>65</v>
      </c>
      <c r="U40">
        <v>66</v>
      </c>
      <c r="V40" s="1">
        <v>13</v>
      </c>
    </row>
    <row r="41" spans="1:22" ht="12.75">
      <c r="A41" s="1">
        <v>14</v>
      </c>
      <c r="O41">
        <v>57</v>
      </c>
      <c r="P41">
        <v>59</v>
      </c>
      <c r="Q41">
        <v>61</v>
      </c>
      <c r="R41">
        <v>62</v>
      </c>
      <c r="S41">
        <v>63</v>
      </c>
      <c r="T41">
        <v>64</v>
      </c>
      <c r="U41">
        <v>65</v>
      </c>
      <c r="V41" s="1">
        <v>14</v>
      </c>
    </row>
    <row r="42" spans="1:22" ht="12.75">
      <c r="A42" s="1">
        <v>15</v>
      </c>
      <c r="P42">
        <v>58</v>
      </c>
      <c r="Q42">
        <v>60</v>
      </c>
      <c r="R42">
        <v>61</v>
      </c>
      <c r="S42">
        <v>62</v>
      </c>
      <c r="T42">
        <v>63</v>
      </c>
      <c r="U42">
        <v>64</v>
      </c>
      <c r="V42" s="1">
        <v>15</v>
      </c>
    </row>
    <row r="43" spans="1:22" ht="12.75">
      <c r="A43" s="1">
        <v>16</v>
      </c>
      <c r="Q43">
        <v>59</v>
      </c>
      <c r="R43">
        <v>60</v>
      </c>
      <c r="S43">
        <v>61</v>
      </c>
      <c r="T43">
        <v>62</v>
      </c>
      <c r="U43">
        <v>63</v>
      </c>
      <c r="V43" s="1">
        <v>16</v>
      </c>
    </row>
    <row r="44" spans="1:22" ht="12.75">
      <c r="A44" s="1">
        <v>17</v>
      </c>
      <c r="R44">
        <v>59</v>
      </c>
      <c r="S44">
        <v>60</v>
      </c>
      <c r="T44">
        <v>61</v>
      </c>
      <c r="U44">
        <v>62</v>
      </c>
      <c r="V44" s="1">
        <v>17</v>
      </c>
    </row>
    <row r="45" spans="1:22" ht="12.75">
      <c r="A45" s="1">
        <v>18</v>
      </c>
      <c r="S45">
        <v>59</v>
      </c>
      <c r="T45">
        <v>60</v>
      </c>
      <c r="U45">
        <v>61</v>
      </c>
      <c r="V45" s="1">
        <v>18</v>
      </c>
    </row>
    <row r="46" spans="1:22" ht="12.75">
      <c r="A46" s="1">
        <v>19</v>
      </c>
      <c r="T46">
        <v>59</v>
      </c>
      <c r="U46">
        <v>60</v>
      </c>
      <c r="V46" s="1">
        <v>19</v>
      </c>
    </row>
    <row r="47" spans="1:22" ht="12.75">
      <c r="A47" s="1">
        <v>20</v>
      </c>
      <c r="U47">
        <v>59</v>
      </c>
      <c r="V47" s="1">
        <v>20</v>
      </c>
    </row>
    <row r="48" spans="2:22" ht="12.75">
      <c r="B48" s="4" t="s">
        <v>26</v>
      </c>
      <c r="C48" t="s">
        <v>27</v>
      </c>
      <c r="U48" s="3" t="s">
        <v>26</v>
      </c>
      <c r="V48" s="3" t="s">
        <v>26</v>
      </c>
    </row>
    <row r="50" ht="12.75">
      <c r="D50" t="s">
        <v>28</v>
      </c>
    </row>
    <row r="52" spans="1:24" ht="12.75">
      <c r="A52" s="16"/>
      <c r="B52" s="16"/>
      <c r="C52" s="16"/>
      <c r="D52" s="16"/>
      <c r="E52" s="16"/>
      <c r="F52" s="16"/>
      <c r="G52" s="16"/>
      <c r="H52" s="16"/>
      <c r="I52" s="16"/>
      <c r="J52" s="16"/>
      <c r="K52" s="16"/>
      <c r="L52" s="16"/>
      <c r="M52" s="16"/>
      <c r="N52" s="16"/>
      <c r="O52" s="16"/>
      <c r="P52" s="16"/>
      <c r="Q52" s="16"/>
      <c r="R52" s="16"/>
      <c r="S52" s="16"/>
      <c r="T52" s="16"/>
      <c r="U52" s="16"/>
      <c r="V52" s="16"/>
      <c r="W52" s="16"/>
      <c r="X52" s="16"/>
    </row>
    <row r="53" spans="1:24" ht="12.75">
      <c r="A53" s="37"/>
      <c r="B53" s="37">
        <v>1</v>
      </c>
      <c r="C53" s="37">
        <v>2</v>
      </c>
      <c r="D53" s="37">
        <v>3</v>
      </c>
      <c r="E53" s="37">
        <v>4</v>
      </c>
      <c r="F53" s="37">
        <v>5</v>
      </c>
      <c r="G53" s="37">
        <v>6</v>
      </c>
      <c r="H53" s="37">
        <v>7</v>
      </c>
      <c r="I53" s="37">
        <v>8</v>
      </c>
      <c r="J53" s="37">
        <v>9</v>
      </c>
      <c r="K53" s="37">
        <v>10</v>
      </c>
      <c r="L53" s="37">
        <v>11</v>
      </c>
      <c r="M53" s="37">
        <v>12</v>
      </c>
      <c r="N53" s="37">
        <v>13</v>
      </c>
      <c r="O53" s="37">
        <v>14</v>
      </c>
      <c r="P53" s="37">
        <v>15</v>
      </c>
      <c r="Q53" s="37">
        <v>16</v>
      </c>
      <c r="R53" s="37">
        <v>17</v>
      </c>
      <c r="S53" s="37">
        <v>18</v>
      </c>
      <c r="T53" s="37">
        <v>19</v>
      </c>
      <c r="U53" s="37" t="s">
        <v>25</v>
      </c>
      <c r="V53" s="37"/>
      <c r="W53" s="16"/>
      <c r="X53" s="16"/>
    </row>
    <row r="54" spans="1:24" ht="12.75">
      <c r="A54" s="37">
        <v>1</v>
      </c>
      <c r="B54" s="37">
        <v>0</v>
      </c>
      <c r="C54" s="37">
        <v>10</v>
      </c>
      <c r="D54" s="37">
        <v>31</v>
      </c>
      <c r="E54" s="37">
        <v>43</v>
      </c>
      <c r="F54" s="37">
        <v>52</v>
      </c>
      <c r="G54" s="37">
        <v>60</v>
      </c>
      <c r="H54" s="37">
        <v>66</v>
      </c>
      <c r="I54" s="37">
        <v>72</v>
      </c>
      <c r="J54" s="37">
        <v>76</v>
      </c>
      <c r="K54" s="37">
        <v>80</v>
      </c>
      <c r="L54" s="37">
        <v>84</v>
      </c>
      <c r="M54" s="37">
        <v>87</v>
      </c>
      <c r="N54" s="37">
        <v>90</v>
      </c>
      <c r="O54" s="37">
        <v>92</v>
      </c>
      <c r="P54" s="37">
        <v>94</v>
      </c>
      <c r="Q54" s="37">
        <v>96</v>
      </c>
      <c r="R54" s="37">
        <v>97</v>
      </c>
      <c r="S54" s="37">
        <v>98</v>
      </c>
      <c r="T54" s="37">
        <v>99</v>
      </c>
      <c r="U54" s="37">
        <v>100</v>
      </c>
      <c r="V54" s="37">
        <v>1</v>
      </c>
      <c r="W54" s="16"/>
      <c r="X54" s="16"/>
    </row>
    <row r="55" spans="1:24" ht="12.75">
      <c r="A55" s="37">
        <v>2</v>
      </c>
      <c r="B55" s="37"/>
      <c r="C55" s="37">
        <v>4</v>
      </c>
      <c r="D55" s="37">
        <v>25</v>
      </c>
      <c r="E55" s="37">
        <v>37</v>
      </c>
      <c r="F55" s="37">
        <v>46</v>
      </c>
      <c r="G55" s="37">
        <v>54</v>
      </c>
      <c r="H55" s="37">
        <v>60</v>
      </c>
      <c r="I55" s="37">
        <v>66</v>
      </c>
      <c r="J55" s="37">
        <v>70</v>
      </c>
      <c r="K55" s="37">
        <v>74</v>
      </c>
      <c r="L55" s="37">
        <v>78</v>
      </c>
      <c r="M55" s="37">
        <v>81</v>
      </c>
      <c r="N55" s="37">
        <v>84</v>
      </c>
      <c r="O55" s="37">
        <v>86</v>
      </c>
      <c r="P55" s="37">
        <v>88</v>
      </c>
      <c r="Q55" s="37">
        <v>90</v>
      </c>
      <c r="R55" s="37">
        <v>91</v>
      </c>
      <c r="S55" s="37">
        <v>92</v>
      </c>
      <c r="T55" s="37">
        <v>93</v>
      </c>
      <c r="U55" s="37">
        <v>94</v>
      </c>
      <c r="V55" s="37">
        <v>2</v>
      </c>
      <c r="W55" s="16"/>
      <c r="X55" s="16"/>
    </row>
    <row r="56" spans="1:24" ht="12.75">
      <c r="A56" s="37">
        <v>3</v>
      </c>
      <c r="B56" s="37"/>
      <c r="C56" s="37"/>
      <c r="D56" s="37">
        <v>21</v>
      </c>
      <c r="E56" s="37">
        <v>33</v>
      </c>
      <c r="F56" s="37">
        <v>42</v>
      </c>
      <c r="G56" s="37">
        <v>50</v>
      </c>
      <c r="H56" s="37">
        <v>56</v>
      </c>
      <c r="I56" s="37">
        <v>62</v>
      </c>
      <c r="J56" s="37">
        <v>66</v>
      </c>
      <c r="K56" s="37">
        <v>70</v>
      </c>
      <c r="L56" s="37">
        <v>74</v>
      </c>
      <c r="M56" s="37">
        <v>77</v>
      </c>
      <c r="N56" s="37">
        <v>80</v>
      </c>
      <c r="O56" s="37">
        <v>82</v>
      </c>
      <c r="P56" s="37">
        <v>84</v>
      </c>
      <c r="Q56" s="37">
        <v>86</v>
      </c>
      <c r="R56" s="37">
        <v>87</v>
      </c>
      <c r="S56" s="37">
        <v>88</v>
      </c>
      <c r="T56" s="37">
        <v>89</v>
      </c>
      <c r="U56" s="37">
        <v>90</v>
      </c>
      <c r="V56" s="37">
        <v>3</v>
      </c>
      <c r="W56" s="16"/>
      <c r="X56" s="16"/>
    </row>
    <row r="57" spans="1:24" ht="12.75">
      <c r="A57" s="37">
        <v>4</v>
      </c>
      <c r="B57" s="37"/>
      <c r="C57" s="37"/>
      <c r="D57" s="37"/>
      <c r="E57" s="37">
        <v>29</v>
      </c>
      <c r="F57" s="37">
        <v>38</v>
      </c>
      <c r="G57" s="37">
        <v>46</v>
      </c>
      <c r="H57" s="37">
        <v>52</v>
      </c>
      <c r="I57" s="37">
        <v>58</v>
      </c>
      <c r="J57" s="37">
        <v>62</v>
      </c>
      <c r="K57" s="37">
        <v>68</v>
      </c>
      <c r="L57" s="37">
        <v>70</v>
      </c>
      <c r="M57" s="37">
        <v>73</v>
      </c>
      <c r="N57" s="37">
        <v>76</v>
      </c>
      <c r="O57" s="37">
        <v>78</v>
      </c>
      <c r="P57" s="37">
        <v>80</v>
      </c>
      <c r="Q57" s="37">
        <v>82</v>
      </c>
      <c r="R57" s="37">
        <v>83</v>
      </c>
      <c r="S57" s="37">
        <v>84</v>
      </c>
      <c r="T57" s="37">
        <v>85</v>
      </c>
      <c r="U57" s="37">
        <v>86</v>
      </c>
      <c r="V57" s="37">
        <v>4</v>
      </c>
      <c r="W57" s="16"/>
      <c r="X57" s="16"/>
    </row>
    <row r="58" spans="1:24" ht="12.75">
      <c r="A58" s="37">
        <v>5</v>
      </c>
      <c r="B58" s="37"/>
      <c r="C58" s="37"/>
      <c r="D58" s="37"/>
      <c r="E58" s="37"/>
      <c r="F58" s="37">
        <v>35</v>
      </c>
      <c r="G58" s="37">
        <v>43</v>
      </c>
      <c r="H58" s="37">
        <v>49</v>
      </c>
      <c r="I58" s="37">
        <v>55</v>
      </c>
      <c r="J58" s="37">
        <v>59</v>
      </c>
      <c r="K58" s="37">
        <v>63</v>
      </c>
      <c r="L58" s="37">
        <v>67</v>
      </c>
      <c r="M58" s="37">
        <v>70</v>
      </c>
      <c r="N58" s="37">
        <v>73</v>
      </c>
      <c r="O58" s="37">
        <v>75</v>
      </c>
      <c r="P58" s="37">
        <v>77</v>
      </c>
      <c r="Q58" s="37">
        <v>79</v>
      </c>
      <c r="R58" s="37">
        <v>80</v>
      </c>
      <c r="S58" s="37">
        <v>81</v>
      </c>
      <c r="T58" s="37">
        <v>82</v>
      </c>
      <c r="U58" s="37">
        <v>83</v>
      </c>
      <c r="V58" s="37">
        <v>5</v>
      </c>
      <c r="W58" s="16"/>
      <c r="X58" s="16"/>
    </row>
    <row r="59" spans="1:24" ht="12.75">
      <c r="A59" s="37">
        <v>6</v>
      </c>
      <c r="B59" s="37"/>
      <c r="C59" s="37"/>
      <c r="D59" s="37"/>
      <c r="E59" s="37"/>
      <c r="F59" s="37"/>
      <c r="G59" s="37">
        <v>40</v>
      </c>
      <c r="H59" s="37">
        <v>46</v>
      </c>
      <c r="I59" s="37">
        <v>52</v>
      </c>
      <c r="J59" s="37">
        <v>56</v>
      </c>
      <c r="K59" s="37">
        <v>60</v>
      </c>
      <c r="L59" s="37">
        <v>64</v>
      </c>
      <c r="M59" s="37">
        <v>67</v>
      </c>
      <c r="N59" s="37">
        <v>70</v>
      </c>
      <c r="O59" s="37">
        <v>72</v>
      </c>
      <c r="P59" s="37">
        <v>74</v>
      </c>
      <c r="Q59" s="37">
        <v>76</v>
      </c>
      <c r="R59" s="37">
        <v>77</v>
      </c>
      <c r="S59" s="37">
        <v>78</v>
      </c>
      <c r="T59" s="37">
        <v>79</v>
      </c>
      <c r="U59" s="37">
        <v>80</v>
      </c>
      <c r="V59" s="37">
        <v>6</v>
      </c>
      <c r="W59" s="16"/>
      <c r="X59" s="16"/>
    </row>
    <row r="60" spans="1:24" s="5" customFormat="1" ht="15.75">
      <c r="A60" s="37">
        <v>7</v>
      </c>
      <c r="B60" s="37"/>
      <c r="C60" s="37"/>
      <c r="D60" s="37"/>
      <c r="E60" s="37"/>
      <c r="F60" s="37"/>
      <c r="G60" s="37"/>
      <c r="H60" s="37">
        <v>44</v>
      </c>
      <c r="I60" s="37">
        <v>50</v>
      </c>
      <c r="J60" s="37">
        <v>54</v>
      </c>
      <c r="K60" s="37">
        <v>58</v>
      </c>
      <c r="L60" s="37">
        <v>62</v>
      </c>
      <c r="M60" s="37">
        <v>65</v>
      </c>
      <c r="N60" s="37">
        <v>68</v>
      </c>
      <c r="O60" s="37">
        <v>70</v>
      </c>
      <c r="P60" s="37">
        <v>72</v>
      </c>
      <c r="Q60" s="37">
        <v>74</v>
      </c>
      <c r="R60" s="37">
        <v>75</v>
      </c>
      <c r="S60" s="37">
        <v>76</v>
      </c>
      <c r="T60" s="37">
        <v>77</v>
      </c>
      <c r="U60" s="37">
        <v>78</v>
      </c>
      <c r="V60" s="37">
        <v>7</v>
      </c>
      <c r="W60" s="24"/>
      <c r="X60" s="24"/>
    </row>
    <row r="61" spans="1:24" ht="12.75">
      <c r="A61" s="37">
        <v>8</v>
      </c>
      <c r="B61" s="37"/>
      <c r="C61" s="37"/>
      <c r="D61" s="37"/>
      <c r="E61" s="37"/>
      <c r="F61" s="37"/>
      <c r="G61" s="37"/>
      <c r="H61" s="37"/>
      <c r="I61" s="37">
        <v>48</v>
      </c>
      <c r="J61" s="37">
        <v>52</v>
      </c>
      <c r="K61" s="37">
        <v>56</v>
      </c>
      <c r="L61" s="37">
        <v>60</v>
      </c>
      <c r="M61" s="37">
        <v>63</v>
      </c>
      <c r="N61" s="37">
        <v>66</v>
      </c>
      <c r="O61" s="37">
        <v>68</v>
      </c>
      <c r="P61" s="37">
        <v>70</v>
      </c>
      <c r="Q61" s="37">
        <v>72</v>
      </c>
      <c r="R61" s="37">
        <v>73</v>
      </c>
      <c r="S61" s="37">
        <v>74</v>
      </c>
      <c r="T61" s="37">
        <v>75</v>
      </c>
      <c r="U61" s="37">
        <v>76</v>
      </c>
      <c r="V61" s="37">
        <v>8</v>
      </c>
      <c r="W61" s="16"/>
      <c r="X61" s="16"/>
    </row>
    <row r="62" spans="1:24" ht="12.75">
      <c r="A62" s="37">
        <v>9</v>
      </c>
      <c r="B62" s="37"/>
      <c r="C62" s="37"/>
      <c r="D62" s="37"/>
      <c r="E62" s="37"/>
      <c r="F62" s="37"/>
      <c r="G62" s="37"/>
      <c r="H62" s="37"/>
      <c r="I62" s="37"/>
      <c r="J62" s="37">
        <v>50</v>
      </c>
      <c r="K62" s="37">
        <v>54</v>
      </c>
      <c r="L62" s="37">
        <v>58</v>
      </c>
      <c r="M62" s="37">
        <v>61</v>
      </c>
      <c r="N62" s="37">
        <v>64</v>
      </c>
      <c r="O62" s="37">
        <v>66</v>
      </c>
      <c r="P62" s="37">
        <v>68</v>
      </c>
      <c r="Q62" s="37">
        <v>70</v>
      </c>
      <c r="R62" s="37">
        <v>71</v>
      </c>
      <c r="S62" s="37">
        <v>72</v>
      </c>
      <c r="T62" s="37">
        <v>73</v>
      </c>
      <c r="U62" s="37">
        <v>74</v>
      </c>
      <c r="V62" s="37">
        <v>9</v>
      </c>
      <c r="W62" s="16"/>
      <c r="X62" s="16"/>
    </row>
    <row r="63" spans="1:24" ht="12.75">
      <c r="A63" s="37">
        <v>10</v>
      </c>
      <c r="B63" s="37"/>
      <c r="C63" s="37"/>
      <c r="D63" s="37"/>
      <c r="E63" s="37"/>
      <c r="F63" s="37"/>
      <c r="G63" s="37"/>
      <c r="H63" s="37"/>
      <c r="I63" s="37"/>
      <c r="J63" s="37"/>
      <c r="K63" s="37">
        <v>52</v>
      </c>
      <c r="L63" s="37">
        <v>56</v>
      </c>
      <c r="M63" s="37">
        <v>59</v>
      </c>
      <c r="N63" s="37">
        <v>62</v>
      </c>
      <c r="O63" s="37">
        <v>64</v>
      </c>
      <c r="P63" s="37">
        <v>66</v>
      </c>
      <c r="Q63" s="37">
        <v>68</v>
      </c>
      <c r="R63" s="37">
        <v>69</v>
      </c>
      <c r="S63" s="37">
        <v>70</v>
      </c>
      <c r="T63" s="37">
        <v>71</v>
      </c>
      <c r="U63" s="37">
        <v>72</v>
      </c>
      <c r="V63" s="37">
        <v>10</v>
      </c>
      <c r="W63" s="16"/>
      <c r="X63" s="16"/>
    </row>
    <row r="64" spans="1:24" ht="12.75">
      <c r="A64" s="37">
        <v>11</v>
      </c>
      <c r="B64" s="37"/>
      <c r="C64" s="37"/>
      <c r="D64" s="37"/>
      <c r="E64" s="37"/>
      <c r="F64" s="37"/>
      <c r="G64" s="37"/>
      <c r="H64" s="37"/>
      <c r="I64" s="37"/>
      <c r="J64" s="37"/>
      <c r="K64" s="37"/>
      <c r="L64" s="37">
        <v>54</v>
      </c>
      <c r="M64" s="37">
        <v>57</v>
      </c>
      <c r="N64" s="37">
        <v>60</v>
      </c>
      <c r="O64" s="37">
        <v>62</v>
      </c>
      <c r="P64" s="37">
        <v>64</v>
      </c>
      <c r="Q64" s="37">
        <v>66</v>
      </c>
      <c r="R64" s="37">
        <v>67</v>
      </c>
      <c r="S64" s="37">
        <v>68</v>
      </c>
      <c r="T64" s="37">
        <v>69</v>
      </c>
      <c r="U64" s="37">
        <v>70</v>
      </c>
      <c r="V64" s="37">
        <v>11</v>
      </c>
      <c r="W64" s="16"/>
      <c r="X64" s="16"/>
    </row>
    <row r="65" spans="1:24" ht="12.75">
      <c r="A65" s="37">
        <v>12</v>
      </c>
      <c r="B65" s="37"/>
      <c r="C65" s="37"/>
      <c r="D65" s="37"/>
      <c r="E65" s="37"/>
      <c r="F65" s="37"/>
      <c r="G65" s="37"/>
      <c r="H65" s="37"/>
      <c r="I65" s="37"/>
      <c r="J65" s="37"/>
      <c r="K65" s="37"/>
      <c r="L65" s="37"/>
      <c r="M65" s="37">
        <v>55</v>
      </c>
      <c r="N65" s="37">
        <v>58</v>
      </c>
      <c r="O65" s="37">
        <v>60</v>
      </c>
      <c r="P65" s="37">
        <v>62</v>
      </c>
      <c r="Q65" s="37">
        <v>64</v>
      </c>
      <c r="R65" s="37">
        <v>65</v>
      </c>
      <c r="S65" s="37">
        <v>66</v>
      </c>
      <c r="T65" s="37">
        <v>67</v>
      </c>
      <c r="U65" s="37">
        <v>68</v>
      </c>
      <c r="V65" s="37">
        <v>12</v>
      </c>
      <c r="W65" s="16"/>
      <c r="X65" s="16"/>
    </row>
    <row r="66" spans="1:24" ht="12.75">
      <c r="A66" s="37">
        <v>13</v>
      </c>
      <c r="B66" s="37"/>
      <c r="C66" s="37"/>
      <c r="D66" s="37"/>
      <c r="E66" s="37"/>
      <c r="F66" s="37"/>
      <c r="G66" s="37"/>
      <c r="H66" s="37"/>
      <c r="I66" s="37"/>
      <c r="J66" s="37"/>
      <c r="K66" s="37"/>
      <c r="L66" s="37"/>
      <c r="M66" s="37"/>
      <c r="N66" s="37">
        <v>56</v>
      </c>
      <c r="O66" s="37">
        <v>58</v>
      </c>
      <c r="P66" s="37">
        <v>60</v>
      </c>
      <c r="Q66" s="37">
        <v>62</v>
      </c>
      <c r="R66" s="37">
        <v>63</v>
      </c>
      <c r="S66" s="37">
        <v>64</v>
      </c>
      <c r="T66" s="37">
        <v>65</v>
      </c>
      <c r="U66" s="37">
        <v>66</v>
      </c>
      <c r="V66" s="37">
        <v>13</v>
      </c>
      <c r="W66" s="16"/>
      <c r="X66" s="16"/>
    </row>
    <row r="67" spans="1:24" ht="12.75">
      <c r="A67" s="37">
        <v>14</v>
      </c>
      <c r="B67" s="37"/>
      <c r="C67" s="37"/>
      <c r="D67" s="37"/>
      <c r="E67" s="37"/>
      <c r="F67" s="37"/>
      <c r="G67" s="37"/>
      <c r="H67" s="37"/>
      <c r="I67" s="37"/>
      <c r="J67" s="37"/>
      <c r="K67" s="37"/>
      <c r="L67" s="37"/>
      <c r="M67" s="37"/>
      <c r="N67" s="37"/>
      <c r="O67" s="37">
        <v>57</v>
      </c>
      <c r="P67" s="37">
        <v>59</v>
      </c>
      <c r="Q67" s="37">
        <v>61</v>
      </c>
      <c r="R67" s="37">
        <v>62</v>
      </c>
      <c r="S67" s="37">
        <v>63</v>
      </c>
      <c r="T67" s="37">
        <v>64</v>
      </c>
      <c r="U67" s="37">
        <v>65</v>
      </c>
      <c r="V67" s="37">
        <v>14</v>
      </c>
      <c r="W67" s="16"/>
      <c r="X67" s="16"/>
    </row>
    <row r="68" spans="1:24" ht="12.75">
      <c r="A68" s="37">
        <v>15</v>
      </c>
      <c r="B68" s="37"/>
      <c r="C68" s="37"/>
      <c r="D68" s="37"/>
      <c r="E68" s="37"/>
      <c r="F68" s="37"/>
      <c r="G68" s="37"/>
      <c r="H68" s="37"/>
      <c r="I68" s="37"/>
      <c r="J68" s="37"/>
      <c r="K68" s="37"/>
      <c r="L68" s="37"/>
      <c r="M68" s="37"/>
      <c r="N68" s="37"/>
      <c r="O68" s="37"/>
      <c r="P68" s="37">
        <v>58</v>
      </c>
      <c r="Q68" s="37">
        <v>60</v>
      </c>
      <c r="R68" s="37">
        <v>61</v>
      </c>
      <c r="S68" s="37">
        <v>62</v>
      </c>
      <c r="T68" s="37">
        <v>63</v>
      </c>
      <c r="U68" s="37">
        <v>64</v>
      </c>
      <c r="V68" s="37">
        <v>15</v>
      </c>
      <c r="W68" s="16"/>
      <c r="X68" s="16"/>
    </row>
    <row r="69" spans="1:24" ht="12.75">
      <c r="A69" s="37">
        <v>16</v>
      </c>
      <c r="B69" s="37"/>
      <c r="C69" s="37"/>
      <c r="D69" s="37"/>
      <c r="E69" s="37"/>
      <c r="F69" s="37"/>
      <c r="G69" s="37"/>
      <c r="H69" s="37"/>
      <c r="I69" s="37"/>
      <c r="J69" s="37"/>
      <c r="K69" s="37"/>
      <c r="L69" s="37"/>
      <c r="M69" s="37"/>
      <c r="N69" s="37"/>
      <c r="O69" s="37"/>
      <c r="P69" s="37"/>
      <c r="Q69" s="37">
        <v>59</v>
      </c>
      <c r="R69" s="37">
        <v>60</v>
      </c>
      <c r="S69" s="37">
        <v>61</v>
      </c>
      <c r="T69" s="37">
        <v>62</v>
      </c>
      <c r="U69" s="37">
        <v>63</v>
      </c>
      <c r="V69" s="37">
        <v>16</v>
      </c>
      <c r="W69" s="16"/>
      <c r="X69" s="16"/>
    </row>
    <row r="70" spans="1:24" ht="12.75">
      <c r="A70" s="37">
        <v>17</v>
      </c>
      <c r="B70" s="37"/>
      <c r="C70" s="37"/>
      <c r="D70" s="37"/>
      <c r="E70" s="37"/>
      <c r="F70" s="37"/>
      <c r="G70" s="37"/>
      <c r="H70" s="37"/>
      <c r="I70" s="37"/>
      <c r="J70" s="37"/>
      <c r="K70" s="37"/>
      <c r="L70" s="37"/>
      <c r="M70" s="37"/>
      <c r="N70" s="37"/>
      <c r="O70" s="37"/>
      <c r="P70" s="37"/>
      <c r="Q70" s="37"/>
      <c r="R70" s="37">
        <v>59</v>
      </c>
      <c r="S70" s="37">
        <v>60</v>
      </c>
      <c r="T70" s="37">
        <v>61</v>
      </c>
      <c r="U70" s="37">
        <v>62</v>
      </c>
      <c r="V70" s="37">
        <v>17</v>
      </c>
      <c r="W70" s="16"/>
      <c r="X70" s="16"/>
    </row>
    <row r="71" spans="1:24" ht="12.75">
      <c r="A71" s="37">
        <v>18</v>
      </c>
      <c r="B71" s="37"/>
      <c r="C71" s="37"/>
      <c r="D71" s="37"/>
      <c r="E71" s="37"/>
      <c r="F71" s="37"/>
      <c r="G71" s="37"/>
      <c r="H71" s="37"/>
      <c r="I71" s="37"/>
      <c r="J71" s="37"/>
      <c r="K71" s="37"/>
      <c r="L71" s="37"/>
      <c r="M71" s="37"/>
      <c r="N71" s="37"/>
      <c r="O71" s="37"/>
      <c r="P71" s="37"/>
      <c r="Q71" s="37"/>
      <c r="R71" s="37"/>
      <c r="S71" s="37">
        <v>59</v>
      </c>
      <c r="T71" s="37">
        <v>60</v>
      </c>
      <c r="U71" s="37">
        <v>61</v>
      </c>
      <c r="V71" s="37">
        <v>18</v>
      </c>
      <c r="W71" s="16"/>
      <c r="X71" s="16"/>
    </row>
    <row r="72" spans="1:24" ht="12.75">
      <c r="A72" s="37">
        <v>19</v>
      </c>
      <c r="B72" s="37"/>
      <c r="C72" s="37"/>
      <c r="D72" s="37"/>
      <c r="E72" s="37"/>
      <c r="F72" s="37"/>
      <c r="G72" s="37"/>
      <c r="H72" s="37"/>
      <c r="I72" s="37"/>
      <c r="J72" s="37"/>
      <c r="K72" s="37"/>
      <c r="L72" s="37"/>
      <c r="M72" s="37"/>
      <c r="N72" s="37"/>
      <c r="O72" s="37"/>
      <c r="P72" s="37"/>
      <c r="Q72" s="37"/>
      <c r="R72" s="37"/>
      <c r="S72" s="37"/>
      <c r="T72" s="37">
        <v>59</v>
      </c>
      <c r="U72" s="37">
        <v>60</v>
      </c>
      <c r="V72" s="37">
        <v>19</v>
      </c>
      <c r="W72" s="16"/>
      <c r="X72" s="16"/>
    </row>
    <row r="73" spans="1:24" ht="12.75">
      <c r="A73" s="37">
        <v>20</v>
      </c>
      <c r="B73" s="37"/>
      <c r="C73" s="37"/>
      <c r="D73" s="37"/>
      <c r="E73" s="37"/>
      <c r="F73" s="37"/>
      <c r="G73" s="37"/>
      <c r="H73" s="37"/>
      <c r="I73" s="37"/>
      <c r="J73" s="37"/>
      <c r="K73" s="37"/>
      <c r="L73" s="37"/>
      <c r="M73" s="37"/>
      <c r="N73" s="37"/>
      <c r="O73" s="37"/>
      <c r="P73" s="37"/>
      <c r="Q73" s="37"/>
      <c r="R73" s="37"/>
      <c r="S73" s="37"/>
      <c r="T73" s="37"/>
      <c r="U73" s="37">
        <v>59</v>
      </c>
      <c r="V73" s="37">
        <v>20</v>
      </c>
      <c r="W73" s="16"/>
      <c r="X73" s="16"/>
    </row>
    <row r="74" spans="1:24" ht="12.75">
      <c r="A74" s="37"/>
      <c r="B74" s="38" t="s">
        <v>26</v>
      </c>
      <c r="C74" s="37" t="s">
        <v>27</v>
      </c>
      <c r="D74" s="37"/>
      <c r="E74" s="37"/>
      <c r="F74" s="37"/>
      <c r="G74" s="37"/>
      <c r="H74" s="37"/>
      <c r="I74" s="37"/>
      <c r="J74" s="37"/>
      <c r="K74" s="37"/>
      <c r="L74" s="37"/>
      <c r="M74" s="37"/>
      <c r="N74" s="37"/>
      <c r="O74" s="37"/>
      <c r="P74" s="37"/>
      <c r="Q74" s="37"/>
      <c r="R74" s="37"/>
      <c r="S74" s="37"/>
      <c r="T74" s="37"/>
      <c r="U74" s="39" t="s">
        <v>26</v>
      </c>
      <c r="V74" s="39" t="s">
        <v>26</v>
      </c>
      <c r="W74" s="16"/>
      <c r="X74" s="16"/>
    </row>
    <row r="75" spans="1:24" ht="12.75">
      <c r="A75" s="37"/>
      <c r="B75" s="37"/>
      <c r="C75" s="37"/>
      <c r="D75" s="37"/>
      <c r="E75" s="37"/>
      <c r="F75" s="37"/>
      <c r="G75" s="37"/>
      <c r="H75" s="37"/>
      <c r="I75" s="37"/>
      <c r="J75" s="37"/>
      <c r="K75" s="37"/>
      <c r="L75" s="37"/>
      <c r="M75" s="37"/>
      <c r="N75" s="37"/>
      <c r="O75" s="37"/>
      <c r="P75" s="37"/>
      <c r="Q75" s="37"/>
      <c r="R75" s="37"/>
      <c r="S75" s="37"/>
      <c r="T75" s="37"/>
      <c r="U75" s="37"/>
      <c r="V75" s="37"/>
      <c r="W75" s="16"/>
      <c r="X75" s="16"/>
    </row>
    <row r="76" spans="1:24" ht="12.75">
      <c r="A76" s="37"/>
      <c r="B76" s="37"/>
      <c r="C76" s="37"/>
      <c r="D76" s="37" t="s">
        <v>28</v>
      </c>
      <c r="E76" s="37"/>
      <c r="F76" s="37"/>
      <c r="G76" s="37"/>
      <c r="H76" s="37"/>
      <c r="I76" s="37"/>
      <c r="J76" s="37"/>
      <c r="K76" s="37"/>
      <c r="L76" s="37"/>
      <c r="M76" s="37"/>
      <c r="N76" s="37"/>
      <c r="O76" s="37"/>
      <c r="P76" s="37"/>
      <c r="Q76" s="37"/>
      <c r="R76" s="37"/>
      <c r="S76" s="37"/>
      <c r="T76" s="37"/>
      <c r="U76" s="37"/>
      <c r="V76" s="37"/>
      <c r="W76" s="16"/>
      <c r="X76" s="16"/>
    </row>
    <row r="77" spans="1:24" ht="12.75">
      <c r="A77" s="16"/>
      <c r="B77" s="16"/>
      <c r="C77" s="16"/>
      <c r="D77" s="16"/>
      <c r="E77" s="16"/>
      <c r="F77" s="16"/>
      <c r="G77" s="16"/>
      <c r="H77" s="16"/>
      <c r="I77" s="16"/>
      <c r="J77" s="16"/>
      <c r="K77" s="16"/>
      <c r="L77" s="16"/>
      <c r="M77" s="16"/>
      <c r="N77" s="16"/>
      <c r="O77" s="16"/>
      <c r="P77" s="16"/>
      <c r="Q77" s="16"/>
      <c r="R77" s="16"/>
      <c r="S77" s="16"/>
      <c r="T77" s="16"/>
      <c r="U77" s="16"/>
      <c r="V77" s="16"/>
      <c r="W77" s="16"/>
      <c r="X77" s="16"/>
    </row>
    <row r="78" spans="1:24" ht="12.75">
      <c r="A78" s="16"/>
      <c r="B78" s="16"/>
      <c r="C78" s="16"/>
      <c r="D78" s="16"/>
      <c r="E78" s="16"/>
      <c r="F78" s="16"/>
      <c r="G78" s="16"/>
      <c r="H78" s="16"/>
      <c r="I78" s="16"/>
      <c r="J78" s="16"/>
      <c r="K78" s="16"/>
      <c r="L78" s="16"/>
      <c r="M78" s="16"/>
      <c r="N78" s="16"/>
      <c r="O78" s="16"/>
      <c r="P78" s="16"/>
      <c r="Q78" s="16"/>
      <c r="R78" s="16"/>
      <c r="S78" s="16"/>
      <c r="T78" s="16"/>
      <c r="U78" s="16"/>
      <c r="V78" s="16"/>
      <c r="W78" s="16"/>
      <c r="X78" s="16"/>
    </row>
    <row r="79" spans="1:24" ht="12.7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ht="12.75">
      <c r="A80" s="16"/>
      <c r="B80" s="16"/>
      <c r="C80" s="16"/>
      <c r="D80" s="16"/>
      <c r="E80" s="16"/>
      <c r="F80" s="16"/>
      <c r="G80" s="16"/>
      <c r="H80" s="16"/>
      <c r="I80" s="16"/>
      <c r="J80" s="16"/>
      <c r="K80" s="16"/>
      <c r="L80" s="16"/>
      <c r="M80" s="16"/>
      <c r="N80" s="16"/>
      <c r="O80" s="16"/>
      <c r="P80" s="16"/>
      <c r="Q80" s="16"/>
      <c r="R80" s="16"/>
      <c r="S80" s="16"/>
      <c r="T80" s="16"/>
      <c r="U80" s="16"/>
      <c r="V80" s="16"/>
      <c r="W80" s="16"/>
      <c r="X80" s="16"/>
    </row>
    <row r="81" spans="1:24" ht="12.75">
      <c r="A81" s="16"/>
      <c r="B81" s="16"/>
      <c r="C81" s="16"/>
      <c r="D81" s="16"/>
      <c r="E81" s="16"/>
      <c r="F81" s="16"/>
      <c r="G81" s="16"/>
      <c r="H81" s="16"/>
      <c r="I81" s="16"/>
      <c r="J81" s="16"/>
      <c r="K81" s="16"/>
      <c r="L81" s="16"/>
      <c r="M81" s="16"/>
      <c r="N81" s="16"/>
      <c r="O81" s="16"/>
      <c r="P81" s="16"/>
      <c r="Q81" s="16"/>
      <c r="R81" s="16"/>
      <c r="S81" s="16"/>
      <c r="T81" s="16"/>
      <c r="U81" s="16"/>
      <c r="V81" s="16"/>
      <c r="W81" s="16"/>
      <c r="X81" s="16"/>
    </row>
    <row r="82" spans="1:24" ht="12.7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ht="12.75">
      <c r="A83" s="16"/>
      <c r="B83" s="16"/>
      <c r="C83" s="16"/>
      <c r="D83" s="16"/>
      <c r="E83" s="16"/>
      <c r="F83" s="16"/>
      <c r="G83" s="16"/>
      <c r="H83" s="16"/>
      <c r="I83" s="16"/>
      <c r="J83" s="16"/>
      <c r="K83" s="16"/>
      <c r="L83" s="16"/>
      <c r="M83" s="16"/>
      <c r="N83" s="16"/>
      <c r="O83" s="16"/>
      <c r="P83" s="16"/>
      <c r="Q83" s="16"/>
      <c r="R83" s="16"/>
      <c r="S83" s="16"/>
      <c r="T83" s="16"/>
      <c r="U83" s="16"/>
      <c r="V83" s="16"/>
      <c r="W83" s="16"/>
      <c r="X83" s="16"/>
    </row>
    <row r="84" spans="1:24" ht="12.7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ht="12.75">
      <c r="A85" s="16"/>
      <c r="B85" s="16"/>
      <c r="C85" s="16"/>
      <c r="D85" s="16"/>
      <c r="E85" s="16"/>
      <c r="F85" s="16"/>
      <c r="G85" s="16"/>
      <c r="H85" s="16"/>
      <c r="I85" s="16"/>
      <c r="J85" s="16"/>
      <c r="K85" s="16"/>
      <c r="L85" s="16"/>
      <c r="M85" s="16"/>
      <c r="N85" s="16"/>
      <c r="O85" s="16"/>
      <c r="P85" s="16"/>
      <c r="Q85" s="16"/>
      <c r="R85" s="16"/>
      <c r="S85" s="16"/>
      <c r="T85" s="16"/>
      <c r="U85" s="16"/>
      <c r="V85" s="16"/>
      <c r="W85" s="16"/>
      <c r="X85" s="16"/>
    </row>
    <row r="86" spans="1:24" ht="12.75">
      <c r="A86" s="16"/>
      <c r="B86" s="16"/>
      <c r="C86" s="16"/>
      <c r="D86" s="16"/>
      <c r="E86" s="16"/>
      <c r="F86" s="16"/>
      <c r="G86" s="16"/>
      <c r="H86" s="16"/>
      <c r="I86" s="16"/>
      <c r="J86" s="16"/>
      <c r="K86" s="16"/>
      <c r="L86" s="16"/>
      <c r="M86" s="16"/>
      <c r="N86" s="16"/>
      <c r="O86" s="16"/>
      <c r="P86" s="16"/>
      <c r="Q86" s="16"/>
      <c r="R86" s="16"/>
      <c r="S86" s="16"/>
      <c r="T86" s="16"/>
      <c r="U86" s="16"/>
      <c r="V86" s="16"/>
      <c r="W86" s="16"/>
      <c r="X86" s="16"/>
    </row>
    <row r="87" spans="1:24" ht="12.7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24" ht="12.7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ht="12.7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ht="12.75">
      <c r="A90" s="16"/>
      <c r="B90" s="16"/>
      <c r="C90" s="16"/>
      <c r="D90" s="16"/>
      <c r="E90" s="16"/>
      <c r="F90" s="16"/>
      <c r="G90" s="16"/>
      <c r="H90" s="16"/>
      <c r="I90" s="16"/>
      <c r="J90" s="16"/>
      <c r="K90" s="16"/>
      <c r="L90" s="16"/>
      <c r="M90" s="16"/>
      <c r="N90" s="16"/>
      <c r="O90" s="16"/>
      <c r="P90" s="16"/>
      <c r="Q90" s="16"/>
      <c r="R90" s="16"/>
      <c r="S90" s="16"/>
      <c r="T90" s="16"/>
      <c r="U90" s="16"/>
      <c r="V90" s="16"/>
      <c r="W90" s="16"/>
      <c r="X90" s="16"/>
    </row>
    <row r="91" spans="1:24" ht="12.75">
      <c r="A91" s="16"/>
      <c r="B91" s="16"/>
      <c r="C91" s="16"/>
      <c r="D91" s="16"/>
      <c r="E91" s="16"/>
      <c r="F91" s="16"/>
      <c r="G91" s="16"/>
      <c r="H91" s="16"/>
      <c r="I91" s="16"/>
      <c r="J91" s="16"/>
      <c r="K91" s="16"/>
      <c r="L91" s="16"/>
      <c r="M91" s="16"/>
      <c r="N91" s="16"/>
      <c r="O91" s="16"/>
      <c r="P91" s="16"/>
      <c r="Q91" s="16"/>
      <c r="R91" s="16"/>
      <c r="S91" s="16"/>
      <c r="T91" s="16"/>
      <c r="U91" s="16"/>
      <c r="V91" s="16"/>
      <c r="W91" s="16"/>
      <c r="X91" s="16"/>
    </row>
    <row r="92" spans="1:24" ht="12.7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ht="12.75">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ht="12.75">
      <c r="A94" s="16"/>
      <c r="B94" s="16"/>
      <c r="C94" s="16"/>
      <c r="D94" s="16"/>
      <c r="E94" s="16"/>
      <c r="F94" s="16"/>
      <c r="G94" s="16"/>
      <c r="H94" s="16"/>
      <c r="I94" s="16"/>
      <c r="J94" s="16"/>
      <c r="K94" s="16"/>
      <c r="L94" s="16"/>
      <c r="M94" s="16"/>
      <c r="N94" s="16"/>
      <c r="O94" s="16"/>
      <c r="P94" s="16"/>
      <c r="Q94" s="16"/>
      <c r="R94" s="16"/>
      <c r="S94" s="16"/>
      <c r="T94" s="16"/>
      <c r="U94" s="16"/>
      <c r="V94" s="16"/>
      <c r="W94" s="16"/>
      <c r="X94" s="16"/>
    </row>
    <row r="95" spans="1:24" ht="12.75">
      <c r="A95" s="16"/>
      <c r="B95" s="16"/>
      <c r="C95" s="16"/>
      <c r="D95" s="16"/>
      <c r="E95" s="16"/>
      <c r="F95" s="16"/>
      <c r="G95" s="16"/>
      <c r="H95" s="16"/>
      <c r="I95" s="16"/>
      <c r="J95" s="16"/>
      <c r="K95" s="16"/>
      <c r="L95" s="16"/>
      <c r="M95" s="16"/>
      <c r="N95" s="16"/>
      <c r="O95" s="16"/>
      <c r="P95" s="16"/>
      <c r="Q95" s="16"/>
      <c r="R95" s="16"/>
      <c r="S95" s="16"/>
      <c r="T95" s="16"/>
      <c r="U95" s="16"/>
      <c r="V95" s="16"/>
      <c r="W95" s="16"/>
      <c r="X95" s="16"/>
    </row>
    <row r="96" spans="1:24" ht="12.75">
      <c r="A96" s="16"/>
      <c r="B96" s="16"/>
      <c r="C96" s="16"/>
      <c r="D96" s="16"/>
      <c r="E96" s="16"/>
      <c r="F96" s="16"/>
      <c r="G96" s="16"/>
      <c r="H96" s="16"/>
      <c r="I96" s="16"/>
      <c r="J96" s="16"/>
      <c r="K96" s="16"/>
      <c r="L96" s="16"/>
      <c r="M96" s="16"/>
      <c r="N96" s="16"/>
      <c r="O96" s="16"/>
      <c r="P96" s="16"/>
      <c r="Q96" s="16"/>
      <c r="R96" s="16"/>
      <c r="S96" s="16"/>
      <c r="T96" s="16"/>
      <c r="U96" s="16"/>
      <c r="V96" s="16"/>
      <c r="W96" s="16"/>
      <c r="X96" s="16"/>
    </row>
    <row r="97" spans="1:24" ht="12.75">
      <c r="A97" s="16"/>
      <c r="B97" s="16"/>
      <c r="C97" s="16"/>
      <c r="D97" s="16"/>
      <c r="E97" s="16"/>
      <c r="F97" s="16"/>
      <c r="G97" s="16"/>
      <c r="H97" s="16"/>
      <c r="I97" s="16"/>
      <c r="J97" s="16"/>
      <c r="K97" s="16"/>
      <c r="L97" s="16"/>
      <c r="M97" s="16"/>
      <c r="N97" s="16"/>
      <c r="O97" s="16"/>
      <c r="P97" s="16"/>
      <c r="Q97" s="16"/>
      <c r="R97" s="16"/>
      <c r="S97" s="16"/>
      <c r="T97" s="16"/>
      <c r="U97" s="16"/>
      <c r="V97" s="16"/>
      <c r="W97" s="16"/>
      <c r="X97" s="16"/>
    </row>
    <row r="98" spans="1:24" ht="12.7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24" ht="12.7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24"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ht="12.7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ht="12.7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ht="12.7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ht="12.7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t="12.7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ht="12.7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ht="12.7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ht="12.7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ht="12.7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ht="12.7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ht="12.7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ht="12.7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ht="12.7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ht="12.7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ht="12.7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ht="12.7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ht="12.7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ht="12.7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ht="12.7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ht="12.7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ht="12.7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ht="12.7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ht="12.7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ht="12.7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ht="12.7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ht="12.7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ht="12.7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ht="12.7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ht="12.7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ht="12.7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ht="12.7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ht="12.7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ht="12.7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ht="12.7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ht="12.7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ht="12.7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ht="12.7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ht="12.7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ht="12.7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ht="12.7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ht="12.7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ht="12.7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ht="12.7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ht="12.7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ht="12.7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ht="12.7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ht="12.7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ht="12.7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ht="12.7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ht="12.7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ht="12.7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ht="12.7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ht="12.7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ht="12.7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ht="12.7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ht="12.7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ht="12.7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ht="12.7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ht="12.7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ht="12.7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ht="12.7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ht="12.7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ht="12.7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ht="12.7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t="12.7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ht="12.7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ht="12.7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ht="12.7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ht="12.7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ht="12.7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ht="12.7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ht="12.7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ht="12.7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ht="12.7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ht="12.7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ht="12.7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ht="12.7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ht="12.7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ht="12.7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ht="12.7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ht="12.7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ht="12.7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ht="12.7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ht="12.7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ht="12.7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ht="12.7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ht="12.7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ht="12.7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ht="12.7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ht="12.7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ht="12.7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ht="12.7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ht="12.7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ht="12.7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ht="12.7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ht="12.7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ht="12.7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ht="12.7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ht="12.7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ht="12.7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ht="12.7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ht="12.7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ht="12.7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ht="12.7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ht="12.7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ht="12.7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ht="12.7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ht="12.7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ht="12.7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ht="12.7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ht="12.7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ht="12.7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ht="12.7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ht="12.7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ht="12.7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ht="12.7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ht="12.7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ht="12.7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ht="12.7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ht="12.7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ht="12.7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ht="12.7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ht="12.7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ht="12.7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ht="12.7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ht="12.7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ht="12.7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ht="12.7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ht="12.7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ht="12.7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ht="12.7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ht="12.7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ht="12.7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ht="12.7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ht="12.7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ht="12.7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ht="12.7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ht="12.7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ht="12.7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ht="12.7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ht="12.7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ht="12.7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ht="12.7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ht="12.7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ht="12.7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ht="12.7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ht="12.7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ht="12.7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ht="12.7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ht="12.7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ht="12.7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ht="12.7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t="12.7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ht="12.7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ht="12.7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ht="12.7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ht="12.7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ht="12.7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ht="12.7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ht="12.7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ht="12.7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ht="12.7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ht="12.7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ht="12.7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ht="12.7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ht="12.7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ht="12.7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ht="12.7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ht="12.7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ht="12.7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ht="12.7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ht="12.7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ht="12.7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ht="12.7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ht="12.7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ht="12.7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ht="12.7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ht="12.7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ht="12.7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ht="12.7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ht="12.7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ht="12.7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ht="12.7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ht="12.7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ht="12.7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ht="12.7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ht="12.7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ht="12.7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ht="12.7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ht="12.7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sheetData>
  <sheetProtection sheet="1" objects="1" scenarios="1"/>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4"/>
  <dimension ref="A1:C42"/>
  <sheetViews>
    <sheetView zoomScalePageLayoutView="0" workbookViewId="0" topLeftCell="A1">
      <selection activeCell="K15" sqref="K15"/>
    </sheetView>
  </sheetViews>
  <sheetFormatPr defaultColWidth="9.140625" defaultRowHeight="12.75"/>
  <cols>
    <col min="1" max="1" width="22.57421875" style="16" customWidth="1"/>
    <col min="2" max="16384" width="9.140625" style="16" customWidth="1"/>
  </cols>
  <sheetData>
    <row r="1" ht="15.75">
      <c r="A1" s="64" t="s">
        <v>124</v>
      </c>
    </row>
    <row r="2" ht="15.75">
      <c r="A2" s="64"/>
    </row>
    <row r="3" ht="15.75">
      <c r="A3" s="64" t="s">
        <v>97</v>
      </c>
    </row>
    <row r="4" ht="15.75">
      <c r="A4" s="65"/>
    </row>
    <row r="5" spans="1:2" ht="15.75">
      <c r="A5" s="65" t="s">
        <v>98</v>
      </c>
      <c r="B5" s="65" t="s">
        <v>99</v>
      </c>
    </row>
    <row r="6" spans="1:2" ht="15.75">
      <c r="A6" s="65" t="s">
        <v>100</v>
      </c>
      <c r="B6" s="65" t="s">
        <v>101</v>
      </c>
    </row>
    <row r="7" spans="1:2" ht="15.75">
      <c r="A7" s="65" t="s">
        <v>102</v>
      </c>
      <c r="B7" s="65" t="s">
        <v>103</v>
      </c>
    </row>
    <row r="8" spans="1:3" ht="15.75">
      <c r="A8" s="65" t="s">
        <v>104</v>
      </c>
      <c r="C8" s="65">
        <v>4</v>
      </c>
    </row>
    <row r="9" ht="15.75">
      <c r="A9" s="65"/>
    </row>
    <row r="10" ht="15.75">
      <c r="A10" s="64" t="s">
        <v>105</v>
      </c>
    </row>
    <row r="11" ht="15.75">
      <c r="A11" s="65"/>
    </row>
    <row r="12" spans="1:2" ht="15.75">
      <c r="A12" s="65" t="s">
        <v>98</v>
      </c>
      <c r="B12" s="65" t="s">
        <v>106</v>
      </c>
    </row>
    <row r="13" spans="1:2" ht="15.75">
      <c r="A13" s="65" t="s">
        <v>100</v>
      </c>
      <c r="B13" s="65" t="s">
        <v>107</v>
      </c>
    </row>
    <row r="14" spans="1:2" ht="15.75">
      <c r="A14" s="65" t="s">
        <v>102</v>
      </c>
      <c r="B14" s="65" t="s">
        <v>103</v>
      </c>
    </row>
    <row r="15" spans="1:3" ht="15.75">
      <c r="A15" s="65" t="s">
        <v>104</v>
      </c>
      <c r="C15" s="65">
        <v>3</v>
      </c>
    </row>
    <row r="16" ht="15.75">
      <c r="A16" s="65"/>
    </row>
    <row r="17" ht="15.75">
      <c r="A17" s="64" t="s">
        <v>108</v>
      </c>
    </row>
    <row r="18" ht="15.75">
      <c r="A18" s="65"/>
    </row>
    <row r="19" spans="1:2" ht="15.75">
      <c r="A19" s="65" t="s">
        <v>98</v>
      </c>
      <c r="B19" s="65" t="s">
        <v>109</v>
      </c>
    </row>
    <row r="20" spans="1:2" ht="15.75">
      <c r="A20" s="65" t="s">
        <v>100</v>
      </c>
      <c r="B20" s="65" t="s">
        <v>110</v>
      </c>
    </row>
    <row r="21" spans="1:2" ht="15.75">
      <c r="A21" s="65" t="s">
        <v>102</v>
      </c>
      <c r="B21" s="65" t="s">
        <v>103</v>
      </c>
    </row>
    <row r="22" spans="1:3" ht="15.75">
      <c r="A22" s="65" t="s">
        <v>104</v>
      </c>
      <c r="C22" s="65">
        <v>3</v>
      </c>
    </row>
    <row r="23" ht="15.75">
      <c r="A23" s="65"/>
    </row>
    <row r="24" ht="15.75">
      <c r="A24" s="64" t="s">
        <v>111</v>
      </c>
    </row>
    <row r="25" ht="15.75">
      <c r="A25" s="65"/>
    </row>
    <row r="26" spans="1:2" ht="15.75">
      <c r="A26" s="65" t="s">
        <v>98</v>
      </c>
      <c r="B26" s="65" t="s">
        <v>112</v>
      </c>
    </row>
    <row r="27" spans="1:2" ht="15.75">
      <c r="A27" s="65" t="s">
        <v>100</v>
      </c>
      <c r="B27" s="65" t="s">
        <v>110</v>
      </c>
    </row>
    <row r="28" spans="1:2" ht="15.75">
      <c r="A28" s="65" t="s">
        <v>102</v>
      </c>
      <c r="B28" s="65" t="s">
        <v>103</v>
      </c>
    </row>
    <row r="29" spans="1:3" ht="15.75">
      <c r="A29" s="65" t="s">
        <v>104</v>
      </c>
      <c r="C29" s="65">
        <v>3</v>
      </c>
    </row>
    <row r="30" ht="15.75">
      <c r="A30" s="65"/>
    </row>
    <row r="31" ht="15.75">
      <c r="A31" s="64" t="s">
        <v>113</v>
      </c>
    </row>
    <row r="32" ht="15.75">
      <c r="A32" s="65"/>
    </row>
    <row r="33" ht="15.75">
      <c r="A33" s="65" t="s">
        <v>114</v>
      </c>
    </row>
    <row r="34" spans="1:2" ht="15.75">
      <c r="A34" s="65" t="s">
        <v>115</v>
      </c>
      <c r="B34" s="65" t="s">
        <v>116</v>
      </c>
    </row>
    <row r="35" spans="1:2" ht="15.75">
      <c r="A35" s="65" t="s">
        <v>102</v>
      </c>
      <c r="B35" s="65" t="s">
        <v>117</v>
      </c>
    </row>
    <row r="36" spans="1:3" ht="15.75">
      <c r="A36" s="65" t="s">
        <v>104</v>
      </c>
      <c r="C36" s="65">
        <v>3</v>
      </c>
    </row>
    <row r="37" ht="15.75">
      <c r="A37" s="65"/>
    </row>
    <row r="38" ht="15.75">
      <c r="A38" s="64" t="s">
        <v>118</v>
      </c>
    </row>
    <row r="39" ht="15.75">
      <c r="A39" s="64"/>
    </row>
    <row r="40" ht="15.75">
      <c r="A40" s="65" t="s">
        <v>119</v>
      </c>
    </row>
    <row r="41" ht="15.75">
      <c r="A41" s="65" t="s">
        <v>120</v>
      </c>
    </row>
    <row r="42" ht="15.75">
      <c r="A42" s="65" t="s">
        <v>121</v>
      </c>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5"/>
  <dimension ref="A1:W117"/>
  <sheetViews>
    <sheetView zoomScalePageLayoutView="0" workbookViewId="0" topLeftCell="A1">
      <selection activeCell="P24" sqref="P24"/>
    </sheetView>
  </sheetViews>
  <sheetFormatPr defaultColWidth="9.140625" defaultRowHeight="12.75"/>
  <cols>
    <col min="1" max="1" width="8.28125" style="16" customWidth="1"/>
    <col min="2" max="2" width="9.140625" style="16" customWidth="1"/>
    <col min="3" max="4" width="3.28125" style="16" customWidth="1"/>
    <col min="5" max="5" width="8.7109375" style="16" customWidth="1"/>
    <col min="6" max="11" width="3.28125" style="16" customWidth="1"/>
    <col min="12" max="13" width="9.140625" style="16" customWidth="1"/>
    <col min="14" max="15" width="3.28125" style="16" customWidth="1"/>
    <col min="16" max="16" width="8.421875" style="16" customWidth="1"/>
    <col min="17" max="22" width="3.7109375" style="16" customWidth="1"/>
    <col min="23" max="16384" width="9.140625" style="16" customWidth="1"/>
  </cols>
  <sheetData>
    <row r="1" ht="12.75">
      <c r="A1" s="16" t="s">
        <v>29</v>
      </c>
    </row>
    <row r="2" ht="12.75">
      <c r="A2" s="16" t="s">
        <v>30</v>
      </c>
    </row>
    <row r="4" ht="12.75">
      <c r="A4" s="27" t="s">
        <v>31</v>
      </c>
    </row>
    <row r="6" ht="12.75">
      <c r="A6" s="16" t="s">
        <v>32</v>
      </c>
    </row>
    <row r="7" ht="12.75">
      <c r="A7" s="16" t="s">
        <v>33</v>
      </c>
    </row>
    <row r="9" ht="12.75">
      <c r="A9" s="16" t="s">
        <v>34</v>
      </c>
    </row>
    <row r="11" ht="12.75">
      <c r="A11" s="16" t="s">
        <v>35</v>
      </c>
    </row>
    <row r="12" ht="12.75">
      <c r="A12" s="16" t="s">
        <v>36</v>
      </c>
    </row>
    <row r="14" ht="15">
      <c r="A14" s="40" t="s">
        <v>37</v>
      </c>
    </row>
    <row r="16" ht="15">
      <c r="A16" s="17" t="s">
        <v>38</v>
      </c>
    </row>
    <row r="17" ht="15">
      <c r="A17" s="17" t="s">
        <v>39</v>
      </c>
    </row>
    <row r="18" ht="15">
      <c r="A18" s="17" t="s">
        <v>40</v>
      </c>
    </row>
    <row r="19" ht="15">
      <c r="A19" s="17" t="s">
        <v>41</v>
      </c>
    </row>
    <row r="21" spans="1:23" ht="16.5">
      <c r="A21" s="17" t="s">
        <v>42</v>
      </c>
      <c r="B21" s="24"/>
      <c r="C21" s="24"/>
      <c r="D21" s="24"/>
      <c r="E21" s="24"/>
      <c r="F21" s="24"/>
      <c r="G21" s="24"/>
      <c r="M21" s="24"/>
      <c r="N21" s="24"/>
      <c r="O21" s="24"/>
      <c r="P21" s="24"/>
      <c r="Q21" s="24"/>
      <c r="R21" s="24"/>
      <c r="S21" s="24"/>
      <c r="T21" s="24"/>
      <c r="U21" s="24"/>
      <c r="V21" s="24"/>
      <c r="W21" s="24"/>
    </row>
    <row r="22" ht="15">
      <c r="A22" s="17" t="s">
        <v>43</v>
      </c>
    </row>
    <row r="23" ht="15">
      <c r="A23" s="17" t="s">
        <v>44</v>
      </c>
    </row>
    <row r="25" ht="15">
      <c r="A25" s="17" t="s">
        <v>45</v>
      </c>
    </row>
    <row r="26" ht="15">
      <c r="A26" s="17" t="s">
        <v>46</v>
      </c>
    </row>
    <row r="28" ht="15">
      <c r="A28" s="17" t="s">
        <v>47</v>
      </c>
    </row>
    <row r="30" ht="15">
      <c r="A30" s="17" t="s">
        <v>48</v>
      </c>
    </row>
    <row r="31" ht="15">
      <c r="A31" s="17"/>
    </row>
    <row r="32" ht="15">
      <c r="A32" s="17"/>
    </row>
    <row r="33" ht="15">
      <c r="A33" s="40" t="s">
        <v>49</v>
      </c>
    </row>
    <row r="34" ht="15">
      <c r="A34" s="40"/>
    </row>
    <row r="35" ht="15">
      <c r="A35" s="17" t="s">
        <v>50</v>
      </c>
    </row>
    <row r="36" ht="15">
      <c r="A36" s="17" t="s">
        <v>51</v>
      </c>
    </row>
    <row r="37" ht="15">
      <c r="A37" s="17" t="s">
        <v>52</v>
      </c>
    </row>
    <row r="38" ht="15">
      <c r="A38" s="17" t="s">
        <v>53</v>
      </c>
    </row>
    <row r="39" ht="15">
      <c r="A39" s="17" t="s">
        <v>54</v>
      </c>
    </row>
    <row r="40" ht="15">
      <c r="A40" s="17" t="s">
        <v>55</v>
      </c>
    </row>
    <row r="41" ht="15">
      <c r="A41" s="17"/>
    </row>
    <row r="42" ht="15">
      <c r="A42" s="17" t="s">
        <v>56</v>
      </c>
    </row>
    <row r="43" ht="15">
      <c r="A43" s="17" t="s">
        <v>57</v>
      </c>
    </row>
    <row r="44" ht="15">
      <c r="A44" s="17" t="s">
        <v>58</v>
      </c>
    </row>
    <row r="45" ht="15">
      <c r="A45" s="17"/>
    </row>
    <row r="46" ht="15">
      <c r="A46" s="17" t="s">
        <v>59</v>
      </c>
    </row>
    <row r="47" ht="15">
      <c r="A47" s="17" t="s">
        <v>60</v>
      </c>
    </row>
    <row r="48" ht="15">
      <c r="A48" s="17" t="s">
        <v>61</v>
      </c>
    </row>
    <row r="49" ht="15">
      <c r="A49" s="17"/>
    </row>
    <row r="51" ht="15">
      <c r="A51" s="17" t="s">
        <v>62</v>
      </c>
    </row>
    <row r="52" ht="15">
      <c r="A52" s="17"/>
    </row>
    <row r="53" ht="15">
      <c r="A53" s="17" t="s">
        <v>63</v>
      </c>
    </row>
    <row r="54" ht="15">
      <c r="A54" s="17"/>
    </row>
    <row r="55" spans="2:13" ht="12.75">
      <c r="B55" s="16" t="s">
        <v>64</v>
      </c>
      <c r="M55" s="16" t="s">
        <v>65</v>
      </c>
    </row>
    <row r="56" ht="15.75" thickBot="1">
      <c r="A56" s="17"/>
    </row>
    <row r="57" spans="2:22" ht="13.5" thickBot="1">
      <c r="B57" s="41" t="s">
        <v>66</v>
      </c>
      <c r="C57" s="30">
        <f>COUNTIF(E57:K57,"&gt;0")</f>
        <v>6</v>
      </c>
      <c r="D57" s="31"/>
      <c r="E57" s="32" t="s">
        <v>3</v>
      </c>
      <c r="F57" s="33">
        <f aca="true" t="shared" si="0" ref="F57:K57">COUNTA(F59:F62)</f>
        <v>2</v>
      </c>
      <c r="G57" s="33">
        <f t="shared" si="0"/>
        <v>2</v>
      </c>
      <c r="H57" s="33">
        <f t="shared" si="0"/>
        <v>2</v>
      </c>
      <c r="I57" s="33">
        <f t="shared" si="0"/>
        <v>3</v>
      </c>
      <c r="J57" s="33">
        <f t="shared" si="0"/>
        <v>3</v>
      </c>
      <c r="K57" s="34">
        <f t="shared" si="0"/>
        <v>3</v>
      </c>
      <c r="M57" s="41" t="s">
        <v>67</v>
      </c>
      <c r="N57" s="30">
        <f>COUNTIF(P57:V57,"&gt;0")</f>
        <v>6</v>
      </c>
      <c r="O57" s="31"/>
      <c r="P57" s="32" t="s">
        <v>3</v>
      </c>
      <c r="Q57" s="33">
        <f aca="true" t="shared" si="1" ref="Q57:V57">COUNTA(Q59:Q62)</f>
        <v>2</v>
      </c>
      <c r="R57" s="33">
        <f t="shared" si="1"/>
        <v>2</v>
      </c>
      <c r="S57" s="33">
        <f t="shared" si="1"/>
        <v>2</v>
      </c>
      <c r="T57" s="33">
        <f t="shared" si="1"/>
        <v>3</v>
      </c>
      <c r="U57" s="33">
        <f t="shared" si="1"/>
        <v>3</v>
      </c>
      <c r="V57" s="34">
        <f t="shared" si="1"/>
        <v>3</v>
      </c>
    </row>
    <row r="58" spans="1:22" ht="44.25" thickBot="1">
      <c r="A58" s="17"/>
      <c r="B58" s="14"/>
      <c r="C58" s="23" t="s">
        <v>4</v>
      </c>
      <c r="D58" s="23" t="s">
        <v>5</v>
      </c>
      <c r="E58" s="15" t="s">
        <v>6</v>
      </c>
      <c r="F58" s="25"/>
      <c r="G58" s="26"/>
      <c r="H58" s="26"/>
      <c r="I58" s="26"/>
      <c r="J58" s="26"/>
      <c r="K58" s="28"/>
      <c r="M58" s="14"/>
      <c r="N58" s="23" t="s">
        <v>4</v>
      </c>
      <c r="O58" s="23" t="s">
        <v>5</v>
      </c>
      <c r="P58" s="15" t="s">
        <v>6</v>
      </c>
      <c r="Q58" s="25"/>
      <c r="R58" s="26"/>
      <c r="S58" s="26"/>
      <c r="T58" s="26"/>
      <c r="U58" s="26"/>
      <c r="V58" s="28"/>
    </row>
    <row r="59" spans="1:22" ht="15">
      <c r="A59" s="17"/>
      <c r="B59" s="12" t="s">
        <v>68</v>
      </c>
      <c r="C59" s="35">
        <f>COUNTA(F59:K59)</f>
        <v>6</v>
      </c>
      <c r="D59" s="36">
        <f>INT(COUNT(F59:K59)/10)</f>
        <v>0</v>
      </c>
      <c r="E59" s="20">
        <f>C_S_G(F59:K59,F57:K57,LISYRA_table,C57,D59)</f>
        <v>1</v>
      </c>
      <c r="F59" s="45">
        <v>1</v>
      </c>
      <c r="G59" s="46">
        <v>1</v>
      </c>
      <c r="H59" s="46">
        <v>1</v>
      </c>
      <c r="I59" s="46">
        <v>1</v>
      </c>
      <c r="J59" s="46">
        <v>1</v>
      </c>
      <c r="K59" s="53">
        <v>1</v>
      </c>
      <c r="M59" s="12" t="s">
        <v>68</v>
      </c>
      <c r="N59" s="35">
        <f>COUNTA(Q59:V59)</f>
        <v>6</v>
      </c>
      <c r="O59" s="36">
        <f>INT(COUNT(Q59:V59)/10)</f>
        <v>0</v>
      </c>
      <c r="P59" s="20">
        <f>C_S_G(Q59:V59,Q57:V57,csg_table,N57,O59)</f>
        <v>1</v>
      </c>
      <c r="Q59" s="45">
        <v>1</v>
      </c>
      <c r="R59" s="46">
        <v>1</v>
      </c>
      <c r="S59" s="46">
        <v>1</v>
      </c>
      <c r="T59" s="46">
        <v>1</v>
      </c>
      <c r="U59" s="46">
        <v>1</v>
      </c>
      <c r="V59" s="53">
        <v>1</v>
      </c>
    </row>
    <row r="60" spans="1:22" ht="15">
      <c r="A60" s="17"/>
      <c r="B60" s="12" t="s">
        <v>69</v>
      </c>
      <c r="C60" s="21">
        <f>COUNTA(F60:K60)</f>
        <v>3</v>
      </c>
      <c r="D60" s="18">
        <f>INT(COUNT(F60:K60)/10)</f>
        <v>0</v>
      </c>
      <c r="E60" s="10">
        <f>C_S_G(F60:K60,F57:K57,LISYRA_table,C57,D60)</f>
        <v>0.4</v>
      </c>
      <c r="F60" s="47">
        <v>2</v>
      </c>
      <c r="G60" s="48">
        <v>2</v>
      </c>
      <c r="H60" s="48">
        <v>2</v>
      </c>
      <c r="I60" s="48"/>
      <c r="J60" s="48"/>
      <c r="K60" s="49"/>
      <c r="M60" s="12" t="s">
        <v>69</v>
      </c>
      <c r="N60" s="21">
        <f>COUNTA(Q60:V60)</f>
        <v>3</v>
      </c>
      <c r="O60" s="18">
        <f>INT(COUNT(Q60:V60)/10)</f>
        <v>0</v>
      </c>
      <c r="P60" s="10">
        <f>C_S_G(Q60:V60,Q57:V57,csg_table,N57,O60)</f>
        <v>0.7</v>
      </c>
      <c r="Q60" s="47">
        <v>2</v>
      </c>
      <c r="R60" s="48">
        <v>2</v>
      </c>
      <c r="S60" s="48">
        <v>2</v>
      </c>
      <c r="T60" s="48"/>
      <c r="U60" s="48"/>
      <c r="V60" s="49"/>
    </row>
    <row r="61" spans="1:22" ht="15">
      <c r="A61" s="17"/>
      <c r="B61" s="12" t="s">
        <v>70</v>
      </c>
      <c r="C61" s="21">
        <f>COUNTA(F61:K61)</f>
        <v>3</v>
      </c>
      <c r="D61" s="18">
        <f>INT(COUNT(F61:K61)/10)</f>
        <v>0</v>
      </c>
      <c r="E61" s="10">
        <f>C_S_G(F61:K61,F57:K57,LISYRA_table,C57,D61)</f>
        <v>0.8064516129032258</v>
      </c>
      <c r="F61" s="47"/>
      <c r="G61" s="48"/>
      <c r="H61" s="48"/>
      <c r="I61" s="48">
        <v>2</v>
      </c>
      <c r="J61" s="48">
        <v>2</v>
      </c>
      <c r="K61" s="49">
        <v>2</v>
      </c>
      <c r="M61" s="12" t="s">
        <v>70</v>
      </c>
      <c r="N61" s="21">
        <f>COUNTA(Q61:V61)</f>
        <v>3</v>
      </c>
      <c r="O61" s="18">
        <f>INT(COUNT(Q61:V61)/10)</f>
        <v>0</v>
      </c>
      <c r="P61" s="10">
        <f>C_S_G(Q61:V61,Q57:V57,csg_table,N57,O61)</f>
        <v>0.8064516129032258</v>
      </c>
      <c r="Q61" s="47"/>
      <c r="R61" s="48"/>
      <c r="S61" s="48"/>
      <c r="T61" s="48">
        <v>2</v>
      </c>
      <c r="U61" s="48">
        <v>2</v>
      </c>
      <c r="V61" s="49">
        <v>2</v>
      </c>
    </row>
    <row r="62" spans="1:22" ht="15.75" thickBot="1">
      <c r="A62" s="17"/>
      <c r="B62" s="13" t="s">
        <v>71</v>
      </c>
      <c r="C62" s="22">
        <f>COUNTA(F62:K62)</f>
        <v>3</v>
      </c>
      <c r="D62" s="19">
        <f>INT(COUNT(F62:K62)/10)</f>
        <v>0</v>
      </c>
      <c r="E62" s="11">
        <f>C_S_G(F62:K62,F57:K57,LISYRA_table,C57,D62)</f>
        <v>0.6774193548387096</v>
      </c>
      <c r="F62" s="50"/>
      <c r="G62" s="51"/>
      <c r="H62" s="51"/>
      <c r="I62" s="51">
        <v>3</v>
      </c>
      <c r="J62" s="51">
        <v>3</v>
      </c>
      <c r="K62" s="52">
        <v>3</v>
      </c>
      <c r="M62" s="13" t="s">
        <v>71</v>
      </c>
      <c r="N62" s="22">
        <f>COUNTA(Q62:V62)</f>
        <v>3</v>
      </c>
      <c r="O62" s="19">
        <f>INT(COUNT(Q62:V62)/10)</f>
        <v>0</v>
      </c>
      <c r="P62" s="11">
        <f>C_S_G(Q62:V62,Q57:V57,csg_table,N57,O62)</f>
        <v>0.6774193548387096</v>
      </c>
      <c r="Q62" s="50"/>
      <c r="R62" s="51"/>
      <c r="S62" s="51"/>
      <c r="T62" s="51">
        <v>3</v>
      </c>
      <c r="U62" s="51">
        <v>3</v>
      </c>
      <c r="V62" s="52">
        <v>3</v>
      </c>
    </row>
    <row r="64" ht="15">
      <c r="A64" s="17" t="s">
        <v>72</v>
      </c>
    </row>
    <row r="65" ht="15">
      <c r="A65" s="17" t="s">
        <v>73</v>
      </c>
    </row>
    <row r="66" ht="15">
      <c r="A66" s="17" t="s">
        <v>74</v>
      </c>
    </row>
    <row r="67" spans="1:17" ht="15">
      <c r="A67" s="17" t="s">
        <v>75</v>
      </c>
      <c r="Q67" s="16" t="s">
        <v>12</v>
      </c>
    </row>
    <row r="68" ht="15">
      <c r="A68" s="17" t="s">
        <v>76</v>
      </c>
    </row>
    <row r="69" ht="15">
      <c r="A69" s="17" t="s">
        <v>77</v>
      </c>
    </row>
    <row r="70" ht="15">
      <c r="A70" s="17" t="s">
        <v>78</v>
      </c>
    </row>
    <row r="71" ht="15">
      <c r="A71" s="17" t="s">
        <v>79</v>
      </c>
    </row>
    <row r="72" ht="15">
      <c r="A72" s="17"/>
    </row>
    <row r="73" ht="15">
      <c r="A73" s="17" t="s">
        <v>80</v>
      </c>
    </row>
    <row r="74" ht="15">
      <c r="A74" s="17"/>
    </row>
    <row r="75" spans="1:13" ht="15">
      <c r="A75" s="17"/>
      <c r="B75" s="16" t="s">
        <v>64</v>
      </c>
      <c r="M75" s="16" t="s">
        <v>65</v>
      </c>
    </row>
    <row r="76" ht="15.75" thickBot="1">
      <c r="A76" s="17"/>
    </row>
    <row r="77" spans="2:22" ht="13.5" thickBot="1">
      <c r="B77" s="41" t="s">
        <v>81</v>
      </c>
      <c r="C77" s="30">
        <f>COUNTIF(E77:K77,"&gt;0")</f>
        <v>6</v>
      </c>
      <c r="D77" s="31"/>
      <c r="E77" s="32" t="s">
        <v>3</v>
      </c>
      <c r="F77" s="33">
        <f aca="true" t="shared" si="2" ref="F77:K77">COUNTA(F79:F82)</f>
        <v>2</v>
      </c>
      <c r="G77" s="33">
        <f t="shared" si="2"/>
        <v>2</v>
      </c>
      <c r="H77" s="33">
        <f t="shared" si="2"/>
        <v>2</v>
      </c>
      <c r="I77" s="33">
        <f t="shared" si="2"/>
        <v>4</v>
      </c>
      <c r="J77" s="33">
        <f t="shared" si="2"/>
        <v>3</v>
      </c>
      <c r="K77" s="34">
        <f t="shared" si="2"/>
        <v>3</v>
      </c>
      <c r="M77" s="29"/>
      <c r="N77" s="30">
        <f>COUNTIF(P77:V77,"&gt;0")</f>
        <v>6</v>
      </c>
      <c r="O77" s="31"/>
      <c r="P77" s="32" t="s">
        <v>3</v>
      </c>
      <c r="Q77" s="33">
        <f aca="true" t="shared" si="3" ref="Q77:V77">COUNTA(Q79:Q82)</f>
        <v>2</v>
      </c>
      <c r="R77" s="33">
        <f t="shared" si="3"/>
        <v>2</v>
      </c>
      <c r="S77" s="33">
        <f t="shared" si="3"/>
        <v>2</v>
      </c>
      <c r="T77" s="33">
        <f t="shared" si="3"/>
        <v>4</v>
      </c>
      <c r="U77" s="33">
        <f t="shared" si="3"/>
        <v>3</v>
      </c>
      <c r="V77" s="34">
        <f t="shared" si="3"/>
        <v>3</v>
      </c>
    </row>
    <row r="78" spans="1:22" ht="44.25" thickBot="1">
      <c r="A78" s="17"/>
      <c r="B78" s="14"/>
      <c r="C78" s="23" t="s">
        <v>4</v>
      </c>
      <c r="D78" s="23" t="s">
        <v>5</v>
      </c>
      <c r="E78" s="15" t="s">
        <v>6</v>
      </c>
      <c r="F78" s="25"/>
      <c r="G78" s="26"/>
      <c r="H78" s="26"/>
      <c r="I78" s="26"/>
      <c r="J78" s="26"/>
      <c r="K78" s="28"/>
      <c r="M78" s="14"/>
      <c r="N78" s="23" t="s">
        <v>4</v>
      </c>
      <c r="O78" s="23" t="s">
        <v>5</v>
      </c>
      <c r="P78" s="15" t="s">
        <v>6</v>
      </c>
      <c r="Q78" s="25"/>
      <c r="R78" s="26"/>
      <c r="S78" s="26"/>
      <c r="T78" s="26"/>
      <c r="U78" s="26"/>
      <c r="V78" s="28"/>
    </row>
    <row r="79" spans="1:22" ht="15">
      <c r="A79" s="17"/>
      <c r="B79" s="12" t="s">
        <v>68</v>
      </c>
      <c r="C79" s="35">
        <f>COUNTA(F79:K79)</f>
        <v>6</v>
      </c>
      <c r="D79" s="36">
        <f>INT(COUNT(F79:K79)/10)</f>
        <v>0</v>
      </c>
      <c r="E79" s="20">
        <f>C_S_G(F79:K79,F77:K77,LISYRA_table,C77,D79)</f>
        <v>1</v>
      </c>
      <c r="F79" s="45">
        <v>1</v>
      </c>
      <c r="G79" s="46">
        <v>1</v>
      </c>
      <c r="H79" s="46">
        <v>1</v>
      </c>
      <c r="I79" s="46">
        <v>1</v>
      </c>
      <c r="J79" s="46">
        <v>1</v>
      </c>
      <c r="K79" s="53">
        <v>1</v>
      </c>
      <c r="M79" s="12" t="s">
        <v>68</v>
      </c>
      <c r="N79" s="35">
        <f>COUNTA(Q79:V79)</f>
        <v>6</v>
      </c>
      <c r="O79" s="36">
        <f>INT(COUNT(Q79:V79)/10)</f>
        <v>0</v>
      </c>
      <c r="P79" s="20">
        <f>C_S_G(Q79:V79,Q77:V77,csg_table,N77,O79)</f>
        <v>1</v>
      </c>
      <c r="Q79" s="45">
        <v>1</v>
      </c>
      <c r="R79" s="46">
        <v>1</v>
      </c>
      <c r="S79" s="46">
        <v>1</v>
      </c>
      <c r="T79" s="46">
        <v>1</v>
      </c>
      <c r="U79" s="46">
        <v>1</v>
      </c>
      <c r="V79" s="53">
        <v>1</v>
      </c>
    </row>
    <row r="80" spans="1:22" ht="15">
      <c r="A80" s="17"/>
      <c r="B80" s="12" t="s">
        <v>69</v>
      </c>
      <c r="C80" s="21">
        <f>COUNTA(F80:K80)</f>
        <v>4</v>
      </c>
      <c r="D80" s="18">
        <f>INT(COUNT(F80:K80)/10)</f>
        <v>0</v>
      </c>
      <c r="E80" s="10">
        <f>C_S_G(F80:K80,F77:K77,LISYRA_table,C77,D80)</f>
        <v>0.6712328767123288</v>
      </c>
      <c r="F80" s="47">
        <v>2</v>
      </c>
      <c r="G80" s="48">
        <v>2</v>
      </c>
      <c r="H80" s="48">
        <v>2</v>
      </c>
      <c r="I80" s="48">
        <v>2</v>
      </c>
      <c r="J80" s="48"/>
      <c r="K80" s="49"/>
      <c r="M80" s="12" t="s">
        <v>69</v>
      </c>
      <c r="N80" s="21">
        <f>COUNTA(Q80:V80)</f>
        <v>4</v>
      </c>
      <c r="O80" s="18">
        <f>INT(COUNT(Q80:V80)/10)</f>
        <v>0</v>
      </c>
      <c r="P80" s="10">
        <f>C_S_G(Q80:V80,Q77:V77,csg_table,N77,O80)</f>
        <v>0.7945205479452054</v>
      </c>
      <c r="Q80" s="47">
        <v>2</v>
      </c>
      <c r="R80" s="48">
        <v>2</v>
      </c>
      <c r="S80" s="48">
        <v>2</v>
      </c>
      <c r="T80" s="48">
        <v>2</v>
      </c>
      <c r="U80" s="48"/>
      <c r="V80" s="49"/>
    </row>
    <row r="81" spans="1:22" ht="15">
      <c r="A81" s="17"/>
      <c r="B81" s="12" t="s">
        <v>70</v>
      </c>
      <c r="C81" s="21">
        <f>COUNTA(F81:K81)</f>
        <v>3</v>
      </c>
      <c r="D81" s="18">
        <f>INT(COUNT(F81:K81)/10)</f>
        <v>0</v>
      </c>
      <c r="E81" s="10">
        <f>C_S_G(F81:K81,F77:K77,LISYRA_table,C77,D81)</f>
        <v>0.7904761904761904</v>
      </c>
      <c r="F81" s="47"/>
      <c r="G81" s="48"/>
      <c r="H81" s="48"/>
      <c r="I81" s="48">
        <v>3</v>
      </c>
      <c r="J81" s="48">
        <v>2</v>
      </c>
      <c r="K81" s="49">
        <v>2</v>
      </c>
      <c r="M81" s="12" t="s">
        <v>70</v>
      </c>
      <c r="N81" s="21">
        <f>COUNTA(Q81:V81)</f>
        <v>3</v>
      </c>
      <c r="O81" s="18">
        <f>INT(COUNT(Q81:V81)/10)</f>
        <v>0</v>
      </c>
      <c r="P81" s="10">
        <f>C_S_G(Q81:V81,Q77:V77,csg_table,N77,O81)</f>
        <v>0.7904761904761904</v>
      </c>
      <c r="Q81" s="47"/>
      <c r="R81" s="48"/>
      <c r="S81" s="48"/>
      <c r="T81" s="48">
        <v>3</v>
      </c>
      <c r="U81" s="48">
        <v>2</v>
      </c>
      <c r="V81" s="49">
        <v>2</v>
      </c>
    </row>
    <row r="82" spans="1:22" ht="15.75" thickBot="1">
      <c r="A82" s="17"/>
      <c r="B82" s="13" t="s">
        <v>71</v>
      </c>
      <c r="C82" s="22">
        <f>COUNTA(F82:K82)</f>
        <v>3</v>
      </c>
      <c r="D82" s="19">
        <f>INT(COUNT(F82:K82)/10)</f>
        <v>0</v>
      </c>
      <c r="E82" s="11">
        <f>C_S_G(F82:K82,F77:K77,LISYRA_table,C77,D82)</f>
        <v>0.6761904761904762</v>
      </c>
      <c r="F82" s="50"/>
      <c r="G82" s="51"/>
      <c r="H82" s="51"/>
      <c r="I82" s="51">
        <v>4</v>
      </c>
      <c r="J82" s="51">
        <v>3</v>
      </c>
      <c r="K82" s="52">
        <v>3</v>
      </c>
      <c r="M82" s="13" t="s">
        <v>71</v>
      </c>
      <c r="N82" s="22">
        <f>COUNTA(Q82:V82)</f>
        <v>3</v>
      </c>
      <c r="O82" s="19">
        <f>INT(COUNT(Q82:V82)/10)</f>
        <v>0</v>
      </c>
      <c r="P82" s="11">
        <f>C_S_G(Q82:V82,Q77:V77,csg_table,N77,O82)</f>
        <v>0.6761904761904762</v>
      </c>
      <c r="Q82" s="50"/>
      <c r="R82" s="51"/>
      <c r="S82" s="51"/>
      <c r="T82" s="51">
        <v>4</v>
      </c>
      <c r="U82" s="51">
        <v>3</v>
      </c>
      <c r="V82" s="52">
        <v>3</v>
      </c>
    </row>
    <row r="84" ht="15">
      <c r="A84" s="17" t="s">
        <v>82</v>
      </c>
    </row>
    <row r="85" ht="15">
      <c r="A85" s="17" t="s">
        <v>83</v>
      </c>
    </row>
    <row r="86" ht="15">
      <c r="A86" s="17" t="s">
        <v>84</v>
      </c>
    </row>
    <row r="87" ht="15">
      <c r="A87" s="17" t="s">
        <v>85</v>
      </c>
    </row>
    <row r="88" ht="15">
      <c r="A88" s="17" t="s">
        <v>86</v>
      </c>
    </row>
    <row r="89" spans="1:5" ht="15">
      <c r="A89" s="17" t="s">
        <v>87</v>
      </c>
      <c r="E89" s="16" t="s">
        <v>12</v>
      </c>
    </row>
    <row r="90" ht="15">
      <c r="A90" s="17" t="s">
        <v>88</v>
      </c>
    </row>
    <row r="91" ht="15">
      <c r="A91" s="17"/>
    </row>
    <row r="92" ht="15">
      <c r="A92" s="17" t="s">
        <v>89</v>
      </c>
    </row>
    <row r="93" ht="15">
      <c r="A93" s="17"/>
    </row>
    <row r="94" ht="15">
      <c r="A94" s="17" t="s">
        <v>90</v>
      </c>
    </row>
    <row r="95" ht="15">
      <c r="A95" s="17" t="s">
        <v>91</v>
      </c>
    </row>
    <row r="96" ht="15">
      <c r="A96" s="17"/>
    </row>
    <row r="97" spans="2:13" ht="12.75">
      <c r="B97" s="16" t="s">
        <v>64</v>
      </c>
      <c r="M97" s="16" t="s">
        <v>65</v>
      </c>
    </row>
    <row r="98" ht="13.5" thickBot="1"/>
    <row r="99" spans="2:22" ht="13.5" thickBot="1">
      <c r="B99" s="41" t="s">
        <v>81</v>
      </c>
      <c r="C99" s="30">
        <f>COUNTIF(E99:K99,"&gt;0")</f>
        <v>6</v>
      </c>
      <c r="D99" s="31"/>
      <c r="E99" s="32" t="s">
        <v>3</v>
      </c>
      <c r="F99" s="33">
        <f aca="true" t="shared" si="4" ref="F99:K99">COUNTA(F101:F104)</f>
        <v>2</v>
      </c>
      <c r="G99" s="33">
        <f t="shared" si="4"/>
        <v>2</v>
      </c>
      <c r="H99" s="33">
        <f t="shared" si="4"/>
        <v>2</v>
      </c>
      <c r="I99" s="33">
        <f t="shared" si="4"/>
        <v>4</v>
      </c>
      <c r="J99" s="33">
        <f t="shared" si="4"/>
        <v>3</v>
      </c>
      <c r="K99" s="34">
        <f t="shared" si="4"/>
        <v>2</v>
      </c>
      <c r="M99" s="29"/>
      <c r="N99" s="30">
        <f>COUNTIF(P99:V99,"&gt;0")</f>
        <v>6</v>
      </c>
      <c r="O99" s="31"/>
      <c r="P99" s="32" t="s">
        <v>3</v>
      </c>
      <c r="Q99" s="33">
        <f aca="true" t="shared" si="5" ref="Q99:V99">COUNTA(Q101:Q104)</f>
        <v>2</v>
      </c>
      <c r="R99" s="33">
        <f t="shared" si="5"/>
        <v>2</v>
      </c>
      <c r="S99" s="33">
        <f t="shared" si="5"/>
        <v>2</v>
      </c>
      <c r="T99" s="33">
        <f t="shared" si="5"/>
        <v>4</v>
      </c>
      <c r="U99" s="33">
        <f t="shared" si="5"/>
        <v>3</v>
      </c>
      <c r="V99" s="34">
        <f t="shared" si="5"/>
        <v>2</v>
      </c>
    </row>
    <row r="100" spans="2:22" ht="44.25" thickBot="1">
      <c r="B100" s="14"/>
      <c r="C100" s="23" t="s">
        <v>4</v>
      </c>
      <c r="D100" s="23" t="s">
        <v>5</v>
      </c>
      <c r="E100" s="15" t="s">
        <v>6</v>
      </c>
      <c r="F100" s="25"/>
      <c r="G100" s="26"/>
      <c r="H100" s="26"/>
      <c r="I100" s="26"/>
      <c r="J100" s="26"/>
      <c r="K100" s="28"/>
      <c r="M100" s="14"/>
      <c r="N100" s="23" t="s">
        <v>4</v>
      </c>
      <c r="O100" s="23" t="s">
        <v>5</v>
      </c>
      <c r="P100" s="15" t="s">
        <v>6</v>
      </c>
      <c r="Q100" s="25"/>
      <c r="R100" s="26"/>
      <c r="S100" s="26"/>
      <c r="T100" s="26"/>
      <c r="U100" s="26"/>
      <c r="V100" s="28"/>
    </row>
    <row r="101" spans="1:22" ht="15">
      <c r="A101" s="17"/>
      <c r="B101" s="12" t="s">
        <v>68</v>
      </c>
      <c r="C101" s="35">
        <f>COUNTA(F101:K101)</f>
        <v>5</v>
      </c>
      <c r="D101" s="36">
        <f>INT(COUNT(F101:K101)/10)</f>
        <v>0</v>
      </c>
      <c r="E101" s="20">
        <f>C_S_G(F101:K101,F99:K99,LISYRA_table,C99,D101)</f>
        <v>0.8554216867469879</v>
      </c>
      <c r="F101" s="45">
        <v>1</v>
      </c>
      <c r="G101" s="46">
        <v>2</v>
      </c>
      <c r="H101" s="46">
        <v>1</v>
      </c>
      <c r="I101" s="46">
        <v>2</v>
      </c>
      <c r="J101" s="46"/>
      <c r="K101" s="53">
        <v>1</v>
      </c>
      <c r="M101" s="12" t="s">
        <v>68</v>
      </c>
      <c r="N101" s="35">
        <f>COUNTA(Q101:V101)</f>
        <v>5</v>
      </c>
      <c r="O101" s="36">
        <f>INT(COUNT(Q101:V101)/10)</f>
        <v>0</v>
      </c>
      <c r="P101" s="20">
        <f>C_S_G(Q101:V101,Q99:V99,csg_table,N99,O101)</f>
        <v>0.891566265060241</v>
      </c>
      <c r="Q101" s="45">
        <v>1</v>
      </c>
      <c r="R101" s="46">
        <v>2</v>
      </c>
      <c r="S101" s="46">
        <v>1</v>
      </c>
      <c r="T101" s="46">
        <v>2</v>
      </c>
      <c r="U101" s="46"/>
      <c r="V101" s="53">
        <v>1</v>
      </c>
    </row>
    <row r="102" spans="1:22" ht="15">
      <c r="A102" s="17"/>
      <c r="B102" s="12" t="s">
        <v>69</v>
      </c>
      <c r="C102" s="21">
        <f>COUNTA(F102:K102)</f>
        <v>5</v>
      </c>
      <c r="D102" s="18">
        <f>INT(COUNT(F102:K102)/10)</f>
        <v>0</v>
      </c>
      <c r="E102" s="10">
        <f>C_S_G(F102:K102,F99:K99,LISYRA_table,C99,D102)</f>
        <v>0.8846153846153846</v>
      </c>
      <c r="F102" s="47">
        <v>2</v>
      </c>
      <c r="G102" s="48">
        <v>1</v>
      </c>
      <c r="H102" s="48">
        <v>2</v>
      </c>
      <c r="I102" s="48">
        <v>1</v>
      </c>
      <c r="J102" s="48">
        <v>1</v>
      </c>
      <c r="K102" s="49"/>
      <c r="M102" s="12" t="s">
        <v>69</v>
      </c>
      <c r="N102" s="21">
        <f>COUNTA(Q102:V102)</f>
        <v>5</v>
      </c>
      <c r="O102" s="18">
        <f>INT(COUNT(Q102:V102)/10)</f>
        <v>0</v>
      </c>
      <c r="P102" s="10">
        <f>C_S_G(Q102:V102,Q99:V99,csg_table,N99,O102)</f>
        <v>0.9423076923076923</v>
      </c>
      <c r="Q102" s="47">
        <v>2</v>
      </c>
      <c r="R102" s="48">
        <v>1</v>
      </c>
      <c r="S102" s="48">
        <v>2</v>
      </c>
      <c r="T102" s="48">
        <v>1</v>
      </c>
      <c r="U102" s="48">
        <v>1</v>
      </c>
      <c r="V102" s="49"/>
    </row>
    <row r="103" spans="1:22" ht="15">
      <c r="A103" s="17"/>
      <c r="B103" s="12" t="s">
        <v>70</v>
      </c>
      <c r="C103" s="21">
        <f>COUNTA(F103:K103)</f>
        <v>3</v>
      </c>
      <c r="D103" s="18">
        <f>INT(COUNT(F103:K103)/10)</f>
        <v>0</v>
      </c>
      <c r="E103" s="10">
        <f>C_S_G(F103:K103,F99:K99,LISYRA_table,C99,D103)</f>
        <v>0.6428571428571429</v>
      </c>
      <c r="F103" s="47"/>
      <c r="G103" s="48"/>
      <c r="H103" s="48"/>
      <c r="I103" s="48">
        <v>4</v>
      </c>
      <c r="J103" s="48">
        <v>3</v>
      </c>
      <c r="K103" s="49">
        <v>2</v>
      </c>
      <c r="M103" s="12" t="s">
        <v>70</v>
      </c>
      <c r="N103" s="21">
        <f>COUNTA(Q103:V103)</f>
        <v>3</v>
      </c>
      <c r="O103" s="18">
        <f>INT(COUNT(Q103:V103)/10)</f>
        <v>0</v>
      </c>
      <c r="P103" s="10">
        <f>C_S_G(Q103:V103,Q99:V99,csg_table,N99,O103)</f>
        <v>0.6785714285714286</v>
      </c>
      <c r="Q103" s="47"/>
      <c r="R103" s="48"/>
      <c r="S103" s="48"/>
      <c r="T103" s="48">
        <v>4</v>
      </c>
      <c r="U103" s="48">
        <v>3</v>
      </c>
      <c r="V103" s="49">
        <v>2</v>
      </c>
    </row>
    <row r="104" spans="1:22" ht="15.75" thickBot="1">
      <c r="A104" s="17"/>
      <c r="B104" s="13" t="s">
        <v>71</v>
      </c>
      <c r="C104" s="22">
        <f>COUNTA(F104:K104)</f>
        <v>2</v>
      </c>
      <c r="D104" s="19">
        <f>INT(COUNT(F104:K104)/10)</f>
        <v>0</v>
      </c>
      <c r="E104" s="11">
        <f>C_S_G(F104:K104,F99:K99,LISYRA_table,C99,D104)</f>
        <v>0.7837837837837838</v>
      </c>
      <c r="F104" s="50"/>
      <c r="G104" s="51"/>
      <c r="H104" s="51"/>
      <c r="I104" s="51">
        <v>3</v>
      </c>
      <c r="J104" s="51">
        <v>2</v>
      </c>
      <c r="K104" s="52"/>
      <c r="M104" s="13" t="s">
        <v>71</v>
      </c>
      <c r="N104" s="22">
        <f>COUNTA(Q104:V104)</f>
        <v>2</v>
      </c>
      <c r="O104" s="19">
        <f>INT(COUNT(Q104:V104)/10)</f>
        <v>0</v>
      </c>
      <c r="P104" s="11">
        <f>C_S_G(Q104:V104,Q99:V99,csg_table,N99,O104)</f>
        <v>0.7837837837837838</v>
      </c>
      <c r="Q104" s="50"/>
      <c r="R104" s="51"/>
      <c r="S104" s="51"/>
      <c r="T104" s="51">
        <v>3</v>
      </c>
      <c r="U104" s="51">
        <v>2</v>
      </c>
      <c r="V104" s="52"/>
    </row>
    <row r="105" ht="15">
      <c r="A105" s="17"/>
    </row>
    <row r="107" ht="15">
      <c r="A107" s="17" t="s">
        <v>92</v>
      </c>
    </row>
    <row r="108" ht="15">
      <c r="A108" s="17" t="s">
        <v>93</v>
      </c>
    </row>
    <row r="109" ht="15">
      <c r="A109" s="17" t="s">
        <v>94</v>
      </c>
    </row>
    <row r="110" ht="15">
      <c r="A110" s="17" t="s">
        <v>95</v>
      </c>
    </row>
    <row r="111" ht="15">
      <c r="A111" s="17"/>
    </row>
    <row r="112" ht="15">
      <c r="A112" s="17"/>
    </row>
    <row r="113" ht="15">
      <c r="A113" s="17"/>
    </row>
    <row r="114" ht="15">
      <c r="A114" s="17"/>
    </row>
    <row r="115" ht="15">
      <c r="A115" s="17"/>
    </row>
    <row r="117" ht="15">
      <c r="A117" s="17"/>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2:BE50"/>
  <sheetViews>
    <sheetView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3.8515625" style="42" customWidth="1"/>
    <col min="4" max="4" width="3.28125" style="75" customWidth="1"/>
    <col min="5" max="5" width="15.00390625" style="62" bestFit="1" customWidth="1"/>
    <col min="6" max="8" width="3.7109375" style="16" customWidth="1"/>
    <col min="9" max="10" width="5.00390625" style="16" bestFit="1" customWidth="1"/>
    <col min="11" max="11" width="3.7109375" style="16" customWidth="1"/>
    <col min="12" max="12" width="3.421875" style="16" customWidth="1"/>
    <col min="13" max="13" width="3.7109375" style="16" customWidth="1"/>
    <col min="14" max="14" width="5.00390625" style="16" bestFit="1" customWidth="1"/>
    <col min="15" max="16" width="3.7109375" style="16" customWidth="1"/>
    <col min="17" max="17" width="4.7109375" style="16" bestFit="1" customWidth="1"/>
    <col min="18" max="19" width="5.00390625" style="16" bestFit="1" customWidth="1"/>
    <col min="20" max="20" width="4.140625" style="16" bestFit="1" customWidth="1"/>
    <col min="21" max="16384" width="9.140625" style="16" customWidth="1"/>
  </cols>
  <sheetData>
    <row r="2" ht="15.75">
      <c r="B2" s="55" t="s">
        <v>197</v>
      </c>
    </row>
    <row r="3" ht="12.75">
      <c r="B3" s="54" t="s">
        <v>196</v>
      </c>
    </row>
    <row r="4" ht="12.75">
      <c r="B4" s="54"/>
    </row>
    <row r="5" ht="13.5" thickBot="1">
      <c r="B5" s="54"/>
    </row>
    <row r="6" spans="2:23" ht="12.75">
      <c r="B6" s="56"/>
      <c r="C6" s="63"/>
      <c r="D6" s="66"/>
      <c r="E6" s="76" t="s">
        <v>0</v>
      </c>
      <c r="F6" s="115" t="s">
        <v>161</v>
      </c>
      <c r="G6" s="116" t="s">
        <v>161</v>
      </c>
      <c r="H6" s="117" t="s">
        <v>162</v>
      </c>
      <c r="I6" s="155" t="s">
        <v>170</v>
      </c>
      <c r="J6" s="148" t="s">
        <v>170</v>
      </c>
      <c r="K6" s="115" t="s">
        <v>161</v>
      </c>
      <c r="L6" s="117" t="s">
        <v>161</v>
      </c>
      <c r="M6" s="169" t="s">
        <v>161</v>
      </c>
      <c r="N6" s="115" t="s">
        <v>161</v>
      </c>
      <c r="O6" s="116" t="s">
        <v>161</v>
      </c>
      <c r="P6" s="116" t="s">
        <v>161</v>
      </c>
      <c r="Q6" s="117" t="s">
        <v>179</v>
      </c>
      <c r="R6" s="155" t="s">
        <v>161</v>
      </c>
      <c r="S6" s="116" t="s">
        <v>170</v>
      </c>
      <c r="T6" s="117" t="s">
        <v>170</v>
      </c>
      <c r="U6" s="42"/>
      <c r="V6" s="42"/>
      <c r="W6" s="42"/>
    </row>
    <row r="7" spans="2:23" ht="12.75">
      <c r="B7" s="57"/>
      <c r="C7" s="67"/>
      <c r="D7" s="68"/>
      <c r="E7" s="77"/>
      <c r="F7" s="118" t="s">
        <v>26</v>
      </c>
      <c r="G7" s="119" t="s">
        <v>26</v>
      </c>
      <c r="H7" s="120"/>
      <c r="I7" s="156"/>
      <c r="J7" s="149"/>
      <c r="K7" s="118"/>
      <c r="L7" s="120"/>
      <c r="M7" s="170"/>
      <c r="N7" s="118"/>
      <c r="O7" s="119" t="s">
        <v>12</v>
      </c>
      <c r="P7" s="119"/>
      <c r="Q7" s="120"/>
      <c r="R7" s="156"/>
      <c r="S7" s="119"/>
      <c r="T7" s="120"/>
      <c r="U7" s="42"/>
      <c r="V7" s="42"/>
      <c r="W7" s="42"/>
    </row>
    <row r="8" spans="2:23" ht="12.75">
      <c r="B8" s="57"/>
      <c r="C8" s="67"/>
      <c r="D8" s="68"/>
      <c r="E8" s="77" t="s">
        <v>1</v>
      </c>
      <c r="F8" s="121">
        <v>90</v>
      </c>
      <c r="G8" s="122">
        <v>90</v>
      </c>
      <c r="H8" s="178">
        <v>90</v>
      </c>
      <c r="I8" s="156">
        <v>350</v>
      </c>
      <c r="J8" s="149">
        <v>350</v>
      </c>
      <c r="K8" s="118">
        <v>70</v>
      </c>
      <c r="L8" s="120">
        <v>80</v>
      </c>
      <c r="M8" s="170">
        <v>220</v>
      </c>
      <c r="N8" s="118">
        <v>90</v>
      </c>
      <c r="O8" s="119">
        <v>75</v>
      </c>
      <c r="P8" s="119">
        <v>5</v>
      </c>
      <c r="Q8" s="120">
        <v>5</v>
      </c>
      <c r="R8" s="156">
        <v>270</v>
      </c>
      <c r="S8" s="119">
        <v>270</v>
      </c>
      <c r="T8" s="120">
        <v>315</v>
      </c>
      <c r="U8" s="42"/>
      <c r="V8" s="42"/>
      <c r="W8" s="42"/>
    </row>
    <row r="9" spans="2:23" ht="12.75">
      <c r="B9" s="57"/>
      <c r="C9" s="67"/>
      <c r="D9" s="68"/>
      <c r="E9" s="77" t="s">
        <v>2</v>
      </c>
      <c r="F9" s="123">
        <v>12</v>
      </c>
      <c r="G9" s="124">
        <v>10</v>
      </c>
      <c r="H9" s="120" t="s">
        <v>163</v>
      </c>
      <c r="I9" s="156" t="s">
        <v>171</v>
      </c>
      <c r="J9" s="167" t="s">
        <v>171</v>
      </c>
      <c r="K9" s="123">
        <v>5</v>
      </c>
      <c r="L9" s="125">
        <v>8</v>
      </c>
      <c r="M9" s="171" t="s">
        <v>176</v>
      </c>
      <c r="N9" s="123">
        <v>20</v>
      </c>
      <c r="O9" s="124">
        <v>12</v>
      </c>
      <c r="P9" s="124">
        <v>15</v>
      </c>
      <c r="Q9" s="125">
        <v>20</v>
      </c>
      <c r="R9" s="156" t="s">
        <v>182</v>
      </c>
      <c r="S9" s="194" t="s">
        <v>190</v>
      </c>
      <c r="T9" s="213" t="s">
        <v>195</v>
      </c>
      <c r="U9" s="42"/>
      <c r="V9" s="42"/>
      <c r="W9" s="42"/>
    </row>
    <row r="10" spans="2:57" ht="13.5" thickBot="1">
      <c r="B10" s="69"/>
      <c r="C10" s="70">
        <f>COUNTIF($H10:T10,"&gt;0")</f>
        <v>13</v>
      </c>
      <c r="D10" s="71"/>
      <c r="E10" s="78" t="s">
        <v>3</v>
      </c>
      <c r="F10" s="134">
        <v>4</v>
      </c>
      <c r="G10" s="135">
        <v>3</v>
      </c>
      <c r="H10" s="136">
        <v>7</v>
      </c>
      <c r="I10" s="157">
        <v>9</v>
      </c>
      <c r="J10" s="150">
        <v>6</v>
      </c>
      <c r="K10" s="134">
        <v>9</v>
      </c>
      <c r="L10" s="136">
        <v>8</v>
      </c>
      <c r="M10" s="172">
        <v>6</v>
      </c>
      <c r="N10" s="134">
        <v>10</v>
      </c>
      <c r="O10" s="135">
        <v>10</v>
      </c>
      <c r="P10" s="135">
        <v>11</v>
      </c>
      <c r="Q10" s="136">
        <v>10</v>
      </c>
      <c r="R10" s="157">
        <v>9</v>
      </c>
      <c r="S10" s="135">
        <v>7</v>
      </c>
      <c r="T10" s="136">
        <v>10</v>
      </c>
      <c r="U10" s="43"/>
      <c r="V10" s="43"/>
      <c r="W10" s="43"/>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row>
    <row r="11" spans="2:23" ht="44.25" thickBot="1">
      <c r="B11" s="79"/>
      <c r="C11" s="80" t="s">
        <v>4</v>
      </c>
      <c r="D11" s="80" t="s">
        <v>5</v>
      </c>
      <c r="E11" s="81" t="s">
        <v>6</v>
      </c>
      <c r="F11" s="137">
        <v>37765</v>
      </c>
      <c r="G11" s="138">
        <v>37765</v>
      </c>
      <c r="H11" s="139">
        <v>37766</v>
      </c>
      <c r="I11" s="158">
        <v>37773</v>
      </c>
      <c r="J11" s="168">
        <v>37773</v>
      </c>
      <c r="K11" s="137">
        <v>37780</v>
      </c>
      <c r="L11" s="139">
        <v>37780</v>
      </c>
      <c r="M11" s="173">
        <v>37786</v>
      </c>
      <c r="N11" s="137">
        <v>37793</v>
      </c>
      <c r="O11" s="138">
        <v>37793</v>
      </c>
      <c r="P11" s="138">
        <v>37794</v>
      </c>
      <c r="Q11" s="139">
        <v>37794</v>
      </c>
      <c r="R11" s="158">
        <v>37807</v>
      </c>
      <c r="S11" s="138">
        <v>37807</v>
      </c>
      <c r="T11" s="139">
        <v>37808</v>
      </c>
      <c r="U11" s="42"/>
      <c r="V11" s="42"/>
      <c r="W11" s="42"/>
    </row>
    <row r="12" spans="1:23" ht="12.75">
      <c r="A12" s="16">
        <v>1</v>
      </c>
      <c r="B12" s="182" t="s">
        <v>8</v>
      </c>
      <c r="C12" s="159">
        <f>COUNTA($H12:T12)</f>
        <v>12</v>
      </c>
      <c r="D12" s="146">
        <f aca="true" t="shared" si="0" ref="D12:D24">INT(C12/10)</f>
        <v>1</v>
      </c>
      <c r="E12" s="190">
        <f>C_S_G($H12:T12,$H$10:T$10,csg_table,C$10,D12)</f>
        <v>0.9301204819277108</v>
      </c>
      <c r="F12" s="144"/>
      <c r="G12" s="145"/>
      <c r="H12" s="147">
        <v>3</v>
      </c>
      <c r="I12" s="159">
        <v>3</v>
      </c>
      <c r="J12" s="151">
        <v>1</v>
      </c>
      <c r="K12" s="163">
        <v>2</v>
      </c>
      <c r="L12" s="147">
        <v>1</v>
      </c>
      <c r="M12" s="174"/>
      <c r="N12" s="163">
        <v>3</v>
      </c>
      <c r="O12" s="146">
        <v>1</v>
      </c>
      <c r="P12" s="146">
        <v>2</v>
      </c>
      <c r="Q12" s="147">
        <v>1</v>
      </c>
      <c r="R12" s="159">
        <v>3</v>
      </c>
      <c r="S12" s="146">
        <v>4</v>
      </c>
      <c r="T12" s="147">
        <v>2</v>
      </c>
      <c r="U12" s="42"/>
      <c r="V12" s="42"/>
      <c r="W12" s="42"/>
    </row>
    <row r="13" spans="1:23" ht="12.75">
      <c r="A13" s="16">
        <v>2</v>
      </c>
      <c r="B13" s="183" t="s">
        <v>9</v>
      </c>
      <c r="C13" s="160">
        <f>COUNTA($H13:T13)</f>
        <v>13</v>
      </c>
      <c r="D13" s="128">
        <f t="shared" si="0"/>
        <v>1</v>
      </c>
      <c r="E13" s="191">
        <f>C_S_G($H13:T13,$H$10:T$10,csg_table,C$10,D13)</f>
        <v>0.8857466063348416</v>
      </c>
      <c r="F13" s="126">
        <v>2</v>
      </c>
      <c r="G13" s="127">
        <v>1</v>
      </c>
      <c r="H13" s="129">
        <v>1</v>
      </c>
      <c r="I13" s="160">
        <v>5</v>
      </c>
      <c r="J13" s="152">
        <v>2</v>
      </c>
      <c r="K13" s="164">
        <v>3</v>
      </c>
      <c r="L13" s="129">
        <v>5</v>
      </c>
      <c r="M13" s="175">
        <v>1</v>
      </c>
      <c r="N13" s="164">
        <v>4</v>
      </c>
      <c r="O13" s="128">
        <v>4</v>
      </c>
      <c r="P13" s="128">
        <v>3</v>
      </c>
      <c r="Q13" s="129">
        <v>3</v>
      </c>
      <c r="R13" s="160">
        <v>4</v>
      </c>
      <c r="S13" s="128">
        <v>3</v>
      </c>
      <c r="T13" s="129">
        <v>1</v>
      </c>
      <c r="U13" s="42"/>
      <c r="V13" s="42"/>
      <c r="W13" s="42"/>
    </row>
    <row r="14" spans="1:23" ht="12.75">
      <c r="A14" s="16">
        <v>3</v>
      </c>
      <c r="B14" s="183" t="s">
        <v>7</v>
      </c>
      <c r="C14" s="160">
        <f>COUNTA($H14:T14)</f>
        <v>13</v>
      </c>
      <c r="D14" s="128">
        <f t="shared" si="0"/>
        <v>1</v>
      </c>
      <c r="E14" s="191">
        <f>C_S_G($H14:T14,$H$10:T$10,csg_table,C$10,D14)</f>
        <v>0.8831460674157303</v>
      </c>
      <c r="F14" s="126">
        <v>1</v>
      </c>
      <c r="G14" s="127">
        <v>2</v>
      </c>
      <c r="H14" s="129">
        <v>6</v>
      </c>
      <c r="I14" s="160">
        <v>2</v>
      </c>
      <c r="J14" s="152">
        <v>4</v>
      </c>
      <c r="K14" s="164">
        <v>1</v>
      </c>
      <c r="L14" s="129">
        <v>3</v>
      </c>
      <c r="M14" s="175">
        <v>2</v>
      </c>
      <c r="N14" s="164">
        <v>2</v>
      </c>
      <c r="O14" s="128">
        <v>3</v>
      </c>
      <c r="P14" s="128">
        <v>4</v>
      </c>
      <c r="Q14" s="129">
        <v>4</v>
      </c>
      <c r="R14" s="160">
        <v>2</v>
      </c>
      <c r="S14" s="128">
        <v>1</v>
      </c>
      <c r="T14" s="129">
        <v>6</v>
      </c>
      <c r="U14" s="42"/>
      <c r="V14" s="42"/>
      <c r="W14" s="42"/>
    </row>
    <row r="15" spans="1:23" ht="12.75">
      <c r="A15" s="16">
        <v>4</v>
      </c>
      <c r="B15" s="183" t="s">
        <v>122</v>
      </c>
      <c r="C15" s="160">
        <f>COUNTA($H15:T15)</f>
        <v>12</v>
      </c>
      <c r="D15" s="128">
        <f t="shared" si="0"/>
        <v>1</v>
      </c>
      <c r="E15" s="191">
        <f>C_S_G($H15:T15,$H$10:T$10,csg_table,C$10,D15)</f>
        <v>0.8095823095823096</v>
      </c>
      <c r="F15" s="126"/>
      <c r="G15" s="127"/>
      <c r="H15" s="129">
        <v>2</v>
      </c>
      <c r="I15" s="160">
        <v>4</v>
      </c>
      <c r="J15" s="152">
        <v>5</v>
      </c>
      <c r="K15" s="164">
        <v>4</v>
      </c>
      <c r="L15" s="129">
        <v>2</v>
      </c>
      <c r="M15" s="175">
        <v>3</v>
      </c>
      <c r="N15" s="164">
        <v>7</v>
      </c>
      <c r="O15" s="128">
        <v>6</v>
      </c>
      <c r="P15" s="128">
        <v>5</v>
      </c>
      <c r="Q15" s="129">
        <v>5</v>
      </c>
      <c r="R15" s="160" t="s">
        <v>181</v>
      </c>
      <c r="S15" s="128"/>
      <c r="T15" s="129">
        <v>4</v>
      </c>
      <c r="U15" s="42"/>
      <c r="V15" s="42"/>
      <c r="W15" s="42"/>
    </row>
    <row r="16" spans="1:23" ht="12.75">
      <c r="A16" s="16">
        <v>5</v>
      </c>
      <c r="B16" s="184" t="s">
        <v>172</v>
      </c>
      <c r="C16" s="160">
        <f>COUNTA($H16:T16)</f>
        <v>7</v>
      </c>
      <c r="D16" s="128">
        <f>INT(C16/10)</f>
        <v>0</v>
      </c>
      <c r="E16" s="191">
        <f>C_S_G($H16:T16,$H$10:T$10,csg_table,C$10,D16)</f>
        <v>0.7578125</v>
      </c>
      <c r="F16" s="126">
        <v>3</v>
      </c>
      <c r="G16" s="127">
        <v>3</v>
      </c>
      <c r="H16" s="129">
        <v>4</v>
      </c>
      <c r="I16" s="160">
        <v>7</v>
      </c>
      <c r="J16" s="152"/>
      <c r="K16" s="164">
        <v>6</v>
      </c>
      <c r="L16" s="129">
        <v>4</v>
      </c>
      <c r="M16" s="175"/>
      <c r="N16" s="164"/>
      <c r="O16" s="128"/>
      <c r="P16" s="128"/>
      <c r="Q16" s="129"/>
      <c r="R16" s="160">
        <v>5</v>
      </c>
      <c r="S16" s="128">
        <v>6</v>
      </c>
      <c r="T16" s="129">
        <v>5</v>
      </c>
      <c r="U16" s="42"/>
      <c r="V16" s="42"/>
      <c r="W16" s="42"/>
    </row>
    <row r="17" spans="1:23" ht="12.75">
      <c r="A17" s="16">
        <v>6</v>
      </c>
      <c r="B17" s="184" t="s">
        <v>174</v>
      </c>
      <c r="C17" s="160">
        <f>COUNTA($H17:T17)</f>
        <v>9</v>
      </c>
      <c r="D17" s="128">
        <f t="shared" si="0"/>
        <v>0</v>
      </c>
      <c r="E17" s="191">
        <f>C_S_G($H17:T17,$H$10:T$10,csg_table,C$10,D17)</f>
        <v>0.7223837209302325</v>
      </c>
      <c r="F17" s="126"/>
      <c r="G17" s="127"/>
      <c r="H17" s="129"/>
      <c r="I17" s="160">
        <v>6</v>
      </c>
      <c r="J17" s="152"/>
      <c r="K17" s="164">
        <v>8</v>
      </c>
      <c r="L17" s="129">
        <v>7</v>
      </c>
      <c r="M17" s="175">
        <v>6</v>
      </c>
      <c r="N17" s="164">
        <v>5</v>
      </c>
      <c r="O17" s="128">
        <v>7</v>
      </c>
      <c r="P17" s="128">
        <v>7</v>
      </c>
      <c r="Q17" s="129">
        <v>6</v>
      </c>
      <c r="R17" s="160"/>
      <c r="S17" s="128"/>
      <c r="T17" s="129">
        <v>8</v>
      </c>
      <c r="U17" s="42"/>
      <c r="V17" s="42"/>
      <c r="W17" s="42"/>
    </row>
    <row r="18" spans="1:23" ht="12.75">
      <c r="A18" s="16">
        <v>7</v>
      </c>
      <c r="B18" s="184" t="s">
        <v>173</v>
      </c>
      <c r="C18" s="160">
        <f>COUNTA($H18:T18)</f>
        <v>7</v>
      </c>
      <c r="D18" s="128">
        <f>INT(C18/10)</f>
        <v>0</v>
      </c>
      <c r="E18" s="191">
        <f>C_S_G($H18:T18,$H$10:T$10,csg_table,C$10,D18)</f>
        <v>0.7203065134099617</v>
      </c>
      <c r="F18" s="126"/>
      <c r="G18" s="127"/>
      <c r="H18" s="129"/>
      <c r="I18" s="160"/>
      <c r="J18" s="152"/>
      <c r="K18" s="164">
        <v>5</v>
      </c>
      <c r="L18" s="129"/>
      <c r="M18" s="175">
        <v>4</v>
      </c>
      <c r="N18" s="164"/>
      <c r="O18" s="128"/>
      <c r="P18" s="128">
        <v>10</v>
      </c>
      <c r="Q18" s="129">
        <v>9</v>
      </c>
      <c r="R18" s="160">
        <v>7</v>
      </c>
      <c r="S18" s="128">
        <v>5</v>
      </c>
      <c r="T18" s="129">
        <v>7</v>
      </c>
      <c r="U18" s="42"/>
      <c r="V18" s="42"/>
      <c r="W18" s="42"/>
    </row>
    <row r="19" spans="1:23" ht="12.75">
      <c r="A19" s="16">
        <v>8</v>
      </c>
      <c r="B19" s="184" t="s">
        <v>159</v>
      </c>
      <c r="C19" s="160">
        <f>COUNTA($H19:T19)</f>
        <v>13</v>
      </c>
      <c r="D19" s="128">
        <f t="shared" si="0"/>
        <v>1</v>
      </c>
      <c r="E19" s="191">
        <f>C_S_G($H19:T19,$H$10:T$10,csg_table,C$10,D19)</f>
        <v>0.7009132420091324</v>
      </c>
      <c r="F19" s="126"/>
      <c r="G19" s="127"/>
      <c r="H19" s="129">
        <v>5</v>
      </c>
      <c r="I19" s="160">
        <v>8</v>
      </c>
      <c r="J19" s="152">
        <v>6</v>
      </c>
      <c r="K19" s="164">
        <v>7</v>
      </c>
      <c r="L19" s="129">
        <v>6</v>
      </c>
      <c r="M19" s="175">
        <v>5</v>
      </c>
      <c r="N19" s="164">
        <v>8</v>
      </c>
      <c r="O19" s="128">
        <v>8</v>
      </c>
      <c r="P19" s="128">
        <v>9</v>
      </c>
      <c r="Q19" s="129" t="s">
        <v>181</v>
      </c>
      <c r="R19" s="160">
        <v>6</v>
      </c>
      <c r="S19" s="128">
        <v>7</v>
      </c>
      <c r="T19" s="129">
        <v>9</v>
      </c>
      <c r="U19" s="42"/>
      <c r="V19" s="42"/>
      <c r="W19" s="42"/>
    </row>
    <row r="20" spans="1:23" ht="13.5" thickBot="1">
      <c r="A20" s="16">
        <v>9</v>
      </c>
      <c r="B20" s="193" t="s">
        <v>96</v>
      </c>
      <c r="C20" s="161">
        <f>COUNTA($H20:T20)</f>
        <v>10</v>
      </c>
      <c r="D20" s="132">
        <f t="shared" si="0"/>
        <v>1</v>
      </c>
      <c r="E20" s="192">
        <f>C_S_G($H20:T20,$H$10:T$10,csg_table,C$10,D20)</f>
        <v>0.6782608695652174</v>
      </c>
      <c r="F20" s="130">
        <v>4</v>
      </c>
      <c r="G20" s="131"/>
      <c r="H20" s="133">
        <v>7</v>
      </c>
      <c r="I20" s="161">
        <v>9</v>
      </c>
      <c r="J20" s="153"/>
      <c r="K20" s="165">
        <v>9</v>
      </c>
      <c r="L20" s="133">
        <v>8</v>
      </c>
      <c r="M20" s="176"/>
      <c r="N20" s="165">
        <v>9</v>
      </c>
      <c r="O20" s="132">
        <v>9</v>
      </c>
      <c r="P20" s="132">
        <v>8</v>
      </c>
      <c r="Q20" s="133">
        <v>8</v>
      </c>
      <c r="R20" s="161">
        <v>8</v>
      </c>
      <c r="S20" s="132"/>
      <c r="T20" s="133">
        <v>10</v>
      </c>
      <c r="U20" s="42"/>
      <c r="V20" s="42"/>
      <c r="W20" s="42"/>
    </row>
    <row r="21" spans="2:23" ht="13.5" thickBot="1">
      <c r="B21" s="202" t="s">
        <v>10</v>
      </c>
      <c r="C21" s="203">
        <f>COUNTA($H21:T21)</f>
        <v>5</v>
      </c>
      <c r="D21" s="204">
        <f t="shared" si="0"/>
        <v>0</v>
      </c>
      <c r="E21" s="205">
        <f>C_S_G($H21:T21,$H$10:T$10,csg_table,C$10,D21)</f>
        <v>0.9273743016759777</v>
      </c>
      <c r="F21" s="206"/>
      <c r="G21" s="207"/>
      <c r="H21" s="208"/>
      <c r="I21" s="203">
        <v>1</v>
      </c>
      <c r="J21" s="209">
        <v>3</v>
      </c>
      <c r="K21" s="210"/>
      <c r="L21" s="208"/>
      <c r="M21" s="211"/>
      <c r="N21" s="210"/>
      <c r="O21" s="204"/>
      <c r="P21" s="204"/>
      <c r="Q21" s="208"/>
      <c r="R21" s="203">
        <v>1</v>
      </c>
      <c r="S21" s="204">
        <v>2</v>
      </c>
      <c r="T21" s="208">
        <v>3</v>
      </c>
      <c r="U21" s="42"/>
      <c r="V21" s="42"/>
      <c r="W21" s="42"/>
    </row>
    <row r="22" spans="2:23" ht="12.75">
      <c r="B22" s="200" t="s">
        <v>178</v>
      </c>
      <c r="C22" s="162">
        <f>COUNTA($H22:T22)</f>
        <v>4</v>
      </c>
      <c r="D22" s="142">
        <f t="shared" si="0"/>
        <v>0</v>
      </c>
      <c r="E22" s="201">
        <f>C_S_G($H22:T22,$H$10:T$10,csg_table,C$10,D22)</f>
        <v>0.9629629629629629</v>
      </c>
      <c r="F22" s="140"/>
      <c r="G22" s="141"/>
      <c r="H22" s="143"/>
      <c r="I22" s="162"/>
      <c r="J22" s="154"/>
      <c r="K22" s="166"/>
      <c r="L22" s="143"/>
      <c r="M22" s="177"/>
      <c r="N22" s="166">
        <v>1</v>
      </c>
      <c r="O22" s="142">
        <v>2</v>
      </c>
      <c r="P22" s="142">
        <v>1</v>
      </c>
      <c r="Q22" s="143">
        <v>2</v>
      </c>
      <c r="R22" s="162"/>
      <c r="S22" s="142"/>
      <c r="T22" s="143"/>
      <c r="U22" s="42"/>
      <c r="V22" s="42"/>
      <c r="W22" s="42"/>
    </row>
    <row r="23" spans="2:23" ht="12.75">
      <c r="B23" s="185" t="s">
        <v>177</v>
      </c>
      <c r="C23" s="160">
        <f>COUNTA($H23:T23)</f>
        <v>4</v>
      </c>
      <c r="D23" s="128">
        <f t="shared" si="0"/>
        <v>0</v>
      </c>
      <c r="E23" s="191">
        <f>C_S_G($H23:T23,$H$10:T$10,csg_table,C$10,D23)</f>
        <v>0.7561728395061729</v>
      </c>
      <c r="F23" s="126"/>
      <c r="G23" s="127"/>
      <c r="H23" s="129"/>
      <c r="I23" s="160"/>
      <c r="J23" s="152"/>
      <c r="K23" s="164"/>
      <c r="L23" s="129"/>
      <c r="M23" s="175"/>
      <c r="N23" s="164">
        <v>6</v>
      </c>
      <c r="O23" s="128">
        <v>5</v>
      </c>
      <c r="P23" s="128">
        <v>6</v>
      </c>
      <c r="Q23" s="129">
        <v>7</v>
      </c>
      <c r="R23" s="160"/>
      <c r="S23" s="128"/>
      <c r="T23" s="129"/>
      <c r="U23" s="42"/>
      <c r="V23" s="42"/>
      <c r="W23" s="42"/>
    </row>
    <row r="24" spans="2:23" ht="13.5" thickBot="1">
      <c r="B24" s="186" t="s">
        <v>189</v>
      </c>
      <c r="C24" s="161">
        <f>COUNTA($H24:T24)</f>
        <v>3</v>
      </c>
      <c r="D24" s="132">
        <f t="shared" si="0"/>
        <v>0</v>
      </c>
      <c r="E24" s="192">
        <v>0.6451612903225806</v>
      </c>
      <c r="F24" s="130"/>
      <c r="G24" s="131"/>
      <c r="H24" s="133"/>
      <c r="I24" s="161"/>
      <c r="J24" s="153"/>
      <c r="K24" s="165"/>
      <c r="L24" s="133"/>
      <c r="M24" s="176"/>
      <c r="N24" s="165" t="s">
        <v>180</v>
      </c>
      <c r="O24" s="132">
        <v>10</v>
      </c>
      <c r="P24" s="132">
        <v>11</v>
      </c>
      <c r="Q24" s="133"/>
      <c r="R24" s="161"/>
      <c r="S24" s="132"/>
      <c r="T24" s="133"/>
      <c r="U24" s="42"/>
      <c r="V24" s="42"/>
      <c r="W24" s="42"/>
    </row>
    <row r="26" spans="2:5" ht="12.75">
      <c r="B26" s="16" t="s">
        <v>11</v>
      </c>
      <c r="E26" s="62">
        <f>C$10/2</f>
        <v>6.5</v>
      </c>
    </row>
    <row r="27" spans="5:13" ht="12.75">
      <c r="E27" s="72"/>
      <c r="M27" s="16" t="s">
        <v>12</v>
      </c>
    </row>
    <row r="28" spans="2:5" ht="15">
      <c r="B28" s="17" t="s">
        <v>175</v>
      </c>
      <c r="D28" s="42"/>
      <c r="E28" s="16"/>
    </row>
    <row r="40" spans="4:5" ht="12.75">
      <c r="D40" s="42"/>
      <c r="E40" s="16"/>
    </row>
    <row r="41" spans="4:5" ht="12.75">
      <c r="D41" s="42"/>
      <c r="E41" s="16"/>
    </row>
    <row r="42" spans="4:5" ht="12.75">
      <c r="D42" s="42"/>
      <c r="E42" s="16"/>
    </row>
    <row r="43" spans="4:5" ht="12.75">
      <c r="D43" s="42"/>
      <c r="E43" s="16"/>
    </row>
    <row r="44" spans="4:5" ht="12.75">
      <c r="D44" s="42"/>
      <c r="E44" s="16"/>
    </row>
    <row r="45" spans="4:5" ht="12.75">
      <c r="D45" s="42"/>
      <c r="E45" s="16"/>
    </row>
    <row r="46" spans="4:5" ht="12.75">
      <c r="D46" s="42"/>
      <c r="E46" s="16"/>
    </row>
    <row r="47" spans="4:5" ht="12.75">
      <c r="D47" s="42"/>
      <c r="E47" s="16"/>
    </row>
    <row r="48" spans="4:5" ht="12.75">
      <c r="D48" s="42"/>
      <c r="E48" s="16"/>
    </row>
    <row r="49" spans="4:5" ht="12.75">
      <c r="D49" s="42"/>
      <c r="E49" s="16"/>
    </row>
    <row r="50" spans="4:5" ht="12.75">
      <c r="D50" s="42"/>
      <c r="E50" s="1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2:AT47"/>
  <sheetViews>
    <sheetView zoomScalePageLayoutView="0" workbookViewId="0" topLeftCell="A1">
      <selection activeCell="L29" sqref="L29"/>
    </sheetView>
  </sheetViews>
  <sheetFormatPr defaultColWidth="9.140625" defaultRowHeight="12.75"/>
  <cols>
    <col min="1" max="1" width="2.421875" style="16" customWidth="1"/>
    <col min="2" max="2" width="28.421875" style="16" customWidth="1"/>
    <col min="3" max="3" width="3.8515625" style="42" customWidth="1"/>
    <col min="4" max="4" width="3.28125" style="75" customWidth="1"/>
    <col min="5" max="5" width="15.00390625" style="62" bestFit="1" customWidth="1"/>
    <col min="6" max="8" width="3.7109375" style="16" customWidth="1"/>
    <col min="9" max="9" width="5.00390625" style="16" bestFit="1" customWidth="1"/>
    <col min="10" max="12" width="3.7109375" style="16" customWidth="1"/>
    <col min="13" max="14" width="4.00390625" style="16" customWidth="1"/>
    <col min="15" max="15" width="3.7109375" style="16" customWidth="1"/>
    <col min="16" max="17" width="5.00390625" style="16" bestFit="1" customWidth="1"/>
    <col min="18" max="22" width="3.7109375" style="16" customWidth="1"/>
    <col min="23" max="16384" width="9.140625" style="16" customWidth="1"/>
  </cols>
  <sheetData>
    <row r="2" ht="15.75">
      <c r="B2" s="55" t="s">
        <v>212</v>
      </c>
    </row>
    <row r="3" ht="12.75">
      <c r="B3" s="54" t="s">
        <v>525</v>
      </c>
    </row>
    <row r="4" ht="12.75">
      <c r="B4" s="54"/>
    </row>
    <row r="5" ht="13.5" thickBot="1">
      <c r="B5" s="54"/>
    </row>
    <row r="6" spans="2:22" ht="12.75">
      <c r="B6" s="56"/>
      <c r="C6" s="63"/>
      <c r="D6" s="66"/>
      <c r="E6" s="76" t="s">
        <v>0</v>
      </c>
      <c r="F6" s="115" t="s">
        <v>161</v>
      </c>
      <c r="G6" s="116" t="s">
        <v>162</v>
      </c>
      <c r="H6" s="116" t="s">
        <v>161</v>
      </c>
      <c r="I6" s="148" t="s">
        <v>161</v>
      </c>
      <c r="J6" s="115" t="s">
        <v>217</v>
      </c>
      <c r="K6" s="116" t="s">
        <v>179</v>
      </c>
      <c r="L6" s="117" t="s">
        <v>161</v>
      </c>
      <c r="M6" s="115" t="s">
        <v>162</v>
      </c>
      <c r="N6" s="116" t="s">
        <v>161</v>
      </c>
      <c r="O6" s="117" t="s">
        <v>161</v>
      </c>
      <c r="P6" s="115"/>
      <c r="Q6" s="117"/>
      <c r="R6" s="115"/>
      <c r="S6" s="116"/>
      <c r="T6" s="116"/>
      <c r="U6" s="116"/>
      <c r="V6" s="117"/>
    </row>
    <row r="7" spans="2:22" ht="12.75">
      <c r="B7" s="57"/>
      <c r="C7" s="67"/>
      <c r="D7" s="68"/>
      <c r="E7" s="77"/>
      <c r="F7" s="118"/>
      <c r="G7" s="119"/>
      <c r="H7" s="119"/>
      <c r="I7" s="149"/>
      <c r="J7" s="118"/>
      <c r="K7" s="119"/>
      <c r="L7" s="120"/>
      <c r="M7" s="118" t="s">
        <v>223</v>
      </c>
      <c r="N7" s="119"/>
      <c r="O7" s="120"/>
      <c r="P7" s="118"/>
      <c r="Q7" s="120"/>
      <c r="R7" s="118"/>
      <c r="S7" s="119"/>
      <c r="T7" s="119"/>
      <c r="U7" s="119"/>
      <c r="V7" s="120"/>
    </row>
    <row r="8" spans="2:22" ht="12.75">
      <c r="B8" s="57"/>
      <c r="C8" s="67"/>
      <c r="D8" s="68"/>
      <c r="E8" s="77" t="s">
        <v>1</v>
      </c>
      <c r="F8" s="118">
        <v>150</v>
      </c>
      <c r="G8" s="119">
        <v>150</v>
      </c>
      <c r="H8" s="119">
        <v>180</v>
      </c>
      <c r="I8" s="149">
        <v>280</v>
      </c>
      <c r="J8" s="118">
        <v>340</v>
      </c>
      <c r="K8" s="119">
        <v>340</v>
      </c>
      <c r="L8" s="120">
        <v>120</v>
      </c>
      <c r="M8" s="118">
        <v>120</v>
      </c>
      <c r="N8" s="119">
        <v>165</v>
      </c>
      <c r="O8" s="120">
        <v>165</v>
      </c>
      <c r="P8" s="118">
        <v>270</v>
      </c>
      <c r="Q8" s="120">
        <v>270</v>
      </c>
      <c r="R8" s="118"/>
      <c r="S8" s="119"/>
      <c r="T8" s="119"/>
      <c r="U8" s="119"/>
      <c r="V8" s="120"/>
    </row>
    <row r="9" spans="2:22" ht="12.75">
      <c r="B9" s="57"/>
      <c r="C9" s="67"/>
      <c r="D9" s="68"/>
      <c r="E9" s="77" t="s">
        <v>2</v>
      </c>
      <c r="F9" s="123">
        <v>5</v>
      </c>
      <c r="G9" s="124">
        <v>8</v>
      </c>
      <c r="H9" s="124">
        <v>12</v>
      </c>
      <c r="I9" s="236" t="s">
        <v>216</v>
      </c>
      <c r="J9" s="123" t="s">
        <v>219</v>
      </c>
      <c r="K9" s="124" t="s">
        <v>218</v>
      </c>
      <c r="L9" s="125" t="s">
        <v>209</v>
      </c>
      <c r="M9" s="123" t="s">
        <v>163</v>
      </c>
      <c r="N9" s="124" t="s">
        <v>219</v>
      </c>
      <c r="O9" s="125" t="s">
        <v>219</v>
      </c>
      <c r="P9" s="123" t="s">
        <v>517</v>
      </c>
      <c r="Q9" s="125" t="s">
        <v>517</v>
      </c>
      <c r="R9" s="123"/>
      <c r="S9" s="124"/>
      <c r="T9" s="124"/>
      <c r="U9" s="124"/>
      <c r="V9" s="125"/>
    </row>
    <row r="10" spans="2:46" ht="13.5" thickBot="1">
      <c r="B10" s="69"/>
      <c r="C10" s="70">
        <f>COUNTIF($F10:Z10,"&gt;0")</f>
        <v>17</v>
      </c>
      <c r="D10" s="71"/>
      <c r="E10" s="78" t="s">
        <v>3</v>
      </c>
      <c r="F10" s="134">
        <v>9</v>
      </c>
      <c r="G10" s="135">
        <v>9</v>
      </c>
      <c r="H10" s="135">
        <v>8</v>
      </c>
      <c r="I10" s="150">
        <v>8</v>
      </c>
      <c r="J10" s="134">
        <v>8</v>
      </c>
      <c r="K10" s="135">
        <v>5</v>
      </c>
      <c r="L10" s="136">
        <v>9</v>
      </c>
      <c r="M10" s="134">
        <v>7</v>
      </c>
      <c r="N10" s="135">
        <v>4</v>
      </c>
      <c r="O10" s="136">
        <v>4</v>
      </c>
      <c r="P10" s="134">
        <v>4</v>
      </c>
      <c r="Q10" s="136">
        <v>4</v>
      </c>
      <c r="R10" s="134">
        <v>3</v>
      </c>
      <c r="S10" s="135">
        <v>4</v>
      </c>
      <c r="T10" s="135">
        <v>4</v>
      </c>
      <c r="U10" s="135">
        <v>4</v>
      </c>
      <c r="V10" s="136">
        <v>4</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row>
    <row r="11" spans="2:22" ht="44.25" thickBot="1">
      <c r="B11" s="79"/>
      <c r="C11" s="80" t="s">
        <v>4</v>
      </c>
      <c r="D11" s="80" t="s">
        <v>5</v>
      </c>
      <c r="E11" s="222" t="s">
        <v>6</v>
      </c>
      <c r="F11" s="137">
        <v>37842</v>
      </c>
      <c r="G11" s="138">
        <v>37842</v>
      </c>
      <c r="H11" s="138">
        <v>37843</v>
      </c>
      <c r="I11" s="237">
        <v>37857</v>
      </c>
      <c r="J11" s="137">
        <v>37863</v>
      </c>
      <c r="K11" s="138">
        <v>37863</v>
      </c>
      <c r="L11" s="139">
        <v>37864</v>
      </c>
      <c r="M11" s="137">
        <v>37871</v>
      </c>
      <c r="N11" s="138">
        <v>37878</v>
      </c>
      <c r="O11" s="139">
        <v>37878</v>
      </c>
      <c r="P11" s="137">
        <v>37898</v>
      </c>
      <c r="Q11" s="139">
        <v>37898</v>
      </c>
      <c r="R11" s="281">
        <v>37905</v>
      </c>
      <c r="S11" s="282">
        <v>37905</v>
      </c>
      <c r="T11" s="282">
        <v>37906</v>
      </c>
      <c r="U11" s="282">
        <v>37906</v>
      </c>
      <c r="V11" s="283">
        <v>37906</v>
      </c>
    </row>
    <row r="12" spans="1:22" ht="12.75">
      <c r="A12" s="16">
        <v>1</v>
      </c>
      <c r="B12" s="182" t="s">
        <v>7</v>
      </c>
      <c r="C12" s="159">
        <f>COUNTA($F12:Z12)+1</f>
        <v>10</v>
      </c>
      <c r="D12" s="146">
        <f>INT(C12/10)</f>
        <v>1</v>
      </c>
      <c r="E12" s="229">
        <f>C_S_G($F12:Z12,$F$10:Z$10,csg_table,C$10,D12)</f>
        <v>0.9547169811320755</v>
      </c>
      <c r="F12" s="163">
        <v>2</v>
      </c>
      <c r="G12" s="146">
        <v>2</v>
      </c>
      <c r="H12" s="146">
        <v>1</v>
      </c>
      <c r="I12" s="151">
        <v>2</v>
      </c>
      <c r="J12" s="163">
        <v>1</v>
      </c>
      <c r="K12" s="146">
        <v>2</v>
      </c>
      <c r="L12" s="147">
        <v>2</v>
      </c>
      <c r="M12" s="163"/>
      <c r="N12" s="146">
        <v>1</v>
      </c>
      <c r="O12" s="147">
        <v>1</v>
      </c>
      <c r="P12" s="163"/>
      <c r="Q12" s="147"/>
      <c r="R12" s="163"/>
      <c r="S12" s="146"/>
      <c r="T12" s="146"/>
      <c r="U12" s="146"/>
      <c r="V12" s="147"/>
    </row>
    <row r="13" spans="1:22" ht="12.75">
      <c r="A13" s="16">
        <v>2</v>
      </c>
      <c r="B13" s="184" t="s">
        <v>172</v>
      </c>
      <c r="C13" s="160">
        <f>COUNTA($F13:Z13)+1</f>
        <v>13</v>
      </c>
      <c r="D13" s="128">
        <f>INT(C13/10)</f>
        <v>1</v>
      </c>
      <c r="E13" s="230">
        <f>C_S_G($F13:Z13,$F$10:Z$10,csg_table,C$10,D13)</f>
        <v>0.8797595190380761</v>
      </c>
      <c r="F13" s="164"/>
      <c r="G13" s="128"/>
      <c r="H13" s="128"/>
      <c r="I13" s="152"/>
      <c r="J13" s="164">
        <v>6</v>
      </c>
      <c r="K13" s="128">
        <v>3</v>
      </c>
      <c r="L13" s="129">
        <v>8</v>
      </c>
      <c r="M13" s="164"/>
      <c r="N13" s="128">
        <v>2</v>
      </c>
      <c r="O13" s="129">
        <v>2</v>
      </c>
      <c r="P13" s="164">
        <v>2</v>
      </c>
      <c r="Q13" s="129">
        <v>2</v>
      </c>
      <c r="R13" s="164">
        <v>1</v>
      </c>
      <c r="S13" s="128">
        <v>1</v>
      </c>
      <c r="T13" s="128">
        <v>1</v>
      </c>
      <c r="U13" s="128">
        <v>1</v>
      </c>
      <c r="V13" s="129">
        <v>2</v>
      </c>
    </row>
    <row r="14" spans="1:22" ht="12.75">
      <c r="A14" s="16">
        <v>3</v>
      </c>
      <c r="B14" s="184" t="s">
        <v>213</v>
      </c>
      <c r="C14" s="160">
        <f>COUNTA($F14:Z14)+1+1</f>
        <v>11</v>
      </c>
      <c r="D14" s="128">
        <f aca="true" t="shared" si="0" ref="D14:D23">INT(C14/10)</f>
        <v>1</v>
      </c>
      <c r="E14" s="230">
        <f>C_S_G($F14:Z14,$F$10:Z$10,csg_table,C$10,D14)</f>
        <v>0.8745098039215686</v>
      </c>
      <c r="F14" s="164">
        <v>3</v>
      </c>
      <c r="G14" s="128">
        <v>4</v>
      </c>
      <c r="H14" s="128">
        <v>2</v>
      </c>
      <c r="I14" s="152" t="s">
        <v>181</v>
      </c>
      <c r="J14" s="164">
        <v>2</v>
      </c>
      <c r="K14" s="128">
        <v>1</v>
      </c>
      <c r="L14" s="129">
        <v>1</v>
      </c>
      <c r="M14" s="164"/>
      <c r="N14" s="128">
        <v>4</v>
      </c>
      <c r="O14" s="129">
        <v>4</v>
      </c>
      <c r="P14" s="164"/>
      <c r="Q14" s="129"/>
      <c r="R14" s="164"/>
      <c r="S14" s="128"/>
      <c r="T14" s="128"/>
      <c r="U14" s="128"/>
      <c r="V14" s="129"/>
    </row>
    <row r="15" spans="1:22" ht="12.75">
      <c r="A15" s="16">
        <v>4</v>
      </c>
      <c r="B15" s="184" t="s">
        <v>10</v>
      </c>
      <c r="C15" s="160">
        <f>COUNTA($F15:Z15)+2</f>
        <v>9</v>
      </c>
      <c r="D15" s="128">
        <f t="shared" si="0"/>
        <v>0</v>
      </c>
      <c r="E15" s="230">
        <f>C_S_G($F15:Z15,$F$10:Z$10,csg_table,C$10,D15)</f>
        <v>0.8207070707070707</v>
      </c>
      <c r="F15" s="164">
        <v>4</v>
      </c>
      <c r="G15" s="128">
        <v>5</v>
      </c>
      <c r="H15" s="128">
        <v>7</v>
      </c>
      <c r="I15" s="152"/>
      <c r="J15" s="164"/>
      <c r="K15" s="128"/>
      <c r="L15" s="129"/>
      <c r="M15" s="164"/>
      <c r="N15" s="128"/>
      <c r="O15" s="129"/>
      <c r="P15" s="164"/>
      <c r="Q15" s="129"/>
      <c r="R15" s="164"/>
      <c r="S15" s="128">
        <v>2</v>
      </c>
      <c r="T15" s="128">
        <v>2</v>
      </c>
      <c r="U15" s="128">
        <v>2</v>
      </c>
      <c r="V15" s="129">
        <v>1</v>
      </c>
    </row>
    <row r="16" spans="1:22" ht="12.75">
      <c r="A16" s="16">
        <v>5</v>
      </c>
      <c r="B16" s="183" t="s">
        <v>122</v>
      </c>
      <c r="C16" s="160">
        <f>COUNTA($F16:Z16)+1</f>
        <v>11</v>
      </c>
      <c r="D16" s="128">
        <f t="shared" si="0"/>
        <v>1</v>
      </c>
      <c r="E16" s="230">
        <f>C_S_G($F16:Z16,$F$10:Z$10,csg_table,C$10,D16)</f>
        <v>0.7929759704251387</v>
      </c>
      <c r="F16" s="164">
        <v>7</v>
      </c>
      <c r="G16" s="128">
        <v>7</v>
      </c>
      <c r="H16" s="128">
        <v>8</v>
      </c>
      <c r="I16" s="152">
        <v>1</v>
      </c>
      <c r="J16" s="164">
        <v>3</v>
      </c>
      <c r="K16" s="128">
        <v>4</v>
      </c>
      <c r="L16" s="129">
        <v>4</v>
      </c>
      <c r="M16" s="164"/>
      <c r="N16" s="128"/>
      <c r="O16" s="129"/>
      <c r="P16" s="164"/>
      <c r="Q16" s="129"/>
      <c r="R16" s="164">
        <v>2</v>
      </c>
      <c r="S16" s="128">
        <v>3</v>
      </c>
      <c r="T16" s="128">
        <v>4</v>
      </c>
      <c r="U16" s="128"/>
      <c r="V16" s="129"/>
    </row>
    <row r="17" spans="1:22" ht="12.75">
      <c r="A17" s="16">
        <v>6</v>
      </c>
      <c r="B17" s="184" t="s">
        <v>159</v>
      </c>
      <c r="C17" s="160">
        <f>COUNTA($F17:Z17)+1</f>
        <v>14</v>
      </c>
      <c r="D17" s="128">
        <f t="shared" si="0"/>
        <v>1</v>
      </c>
      <c r="E17" s="230">
        <f>C_S_G($F17:Z17,$F$10:Z$10,csg_table,C$10,D17)</f>
        <v>0.7876106194690266</v>
      </c>
      <c r="F17" s="164">
        <v>8</v>
      </c>
      <c r="G17" s="128">
        <v>8</v>
      </c>
      <c r="H17" s="128">
        <v>4</v>
      </c>
      <c r="I17" s="152">
        <v>5</v>
      </c>
      <c r="J17" s="164">
        <v>7</v>
      </c>
      <c r="K17" s="128">
        <v>5</v>
      </c>
      <c r="L17" s="129">
        <v>3</v>
      </c>
      <c r="M17" s="164"/>
      <c r="N17" s="128">
        <v>3</v>
      </c>
      <c r="O17" s="129">
        <v>3</v>
      </c>
      <c r="P17" s="164">
        <v>1</v>
      </c>
      <c r="Q17" s="129">
        <v>1</v>
      </c>
      <c r="R17" s="164"/>
      <c r="S17" s="128"/>
      <c r="T17" s="128"/>
      <c r="U17" s="128">
        <v>3</v>
      </c>
      <c r="V17" s="129">
        <v>3</v>
      </c>
    </row>
    <row r="18" spans="1:22" ht="13.5" thickBot="1">
      <c r="A18" s="16">
        <v>7</v>
      </c>
      <c r="B18" s="220" t="s">
        <v>173</v>
      </c>
      <c r="C18" s="161">
        <f>COUNTA($F18:Z18)+1</f>
        <v>10</v>
      </c>
      <c r="D18" s="132">
        <f>INT(C18/10)</f>
        <v>1</v>
      </c>
      <c r="E18" s="231">
        <f>C_S_G($F18:Z18,$F$10:Z$10,csg_table,C$10,D18)</f>
        <v>0.717391304347826</v>
      </c>
      <c r="F18" s="165">
        <v>6</v>
      </c>
      <c r="G18" s="132">
        <v>6</v>
      </c>
      <c r="H18" s="132">
        <v>6</v>
      </c>
      <c r="I18" s="153"/>
      <c r="J18" s="165"/>
      <c r="K18" s="132"/>
      <c r="L18" s="133">
        <v>7</v>
      </c>
      <c r="M18" s="165"/>
      <c r="N18" s="132"/>
      <c r="O18" s="133"/>
      <c r="P18" s="165"/>
      <c r="Q18" s="133"/>
      <c r="R18" s="165">
        <v>3</v>
      </c>
      <c r="S18" s="132">
        <v>4</v>
      </c>
      <c r="T18" s="132">
        <v>3</v>
      </c>
      <c r="U18" s="132">
        <v>4</v>
      </c>
      <c r="V18" s="133">
        <v>4</v>
      </c>
    </row>
    <row r="19" spans="2:22" ht="12.75">
      <c r="B19" s="279" t="s">
        <v>96</v>
      </c>
      <c r="C19" s="162">
        <f>COUNTA($F19:Z19)+1</f>
        <v>8</v>
      </c>
      <c r="D19" s="142">
        <f t="shared" si="0"/>
        <v>0</v>
      </c>
      <c r="E19" s="284">
        <f>C_S_G($F19:Z19,$F$10:Z$10,csg_table,C$10,D19)</f>
        <v>0.6883116883116883</v>
      </c>
      <c r="F19" s="166">
        <v>9</v>
      </c>
      <c r="G19" s="142">
        <v>9</v>
      </c>
      <c r="H19" s="142"/>
      <c r="I19" s="154">
        <v>6</v>
      </c>
      <c r="J19" s="166" t="s">
        <v>181</v>
      </c>
      <c r="K19" s="142"/>
      <c r="L19" s="143">
        <v>9</v>
      </c>
      <c r="M19" s="166"/>
      <c r="N19" s="142"/>
      <c r="O19" s="143"/>
      <c r="P19" s="166">
        <v>3</v>
      </c>
      <c r="Q19" s="143">
        <v>3</v>
      </c>
      <c r="R19" s="166"/>
      <c r="S19" s="142"/>
      <c r="T19" s="142"/>
      <c r="U19" s="142"/>
      <c r="V19" s="143"/>
    </row>
    <row r="20" spans="2:22" ht="12.75">
      <c r="B20" s="183" t="s">
        <v>8</v>
      </c>
      <c r="C20" s="160">
        <f>COUNTA($F20:Z20)+1</f>
        <v>7</v>
      </c>
      <c r="D20" s="128">
        <f t="shared" si="0"/>
        <v>0</v>
      </c>
      <c r="E20" s="230">
        <f>C_S_G($F20:Z20,$F$10:Z$10,csg_table,C$10,D20)</f>
        <v>0.8761261261261262</v>
      </c>
      <c r="F20" s="164">
        <v>1</v>
      </c>
      <c r="G20" s="128">
        <v>1</v>
      </c>
      <c r="H20" s="128">
        <v>3</v>
      </c>
      <c r="I20" s="152">
        <v>4</v>
      </c>
      <c r="J20" s="164">
        <v>4</v>
      </c>
      <c r="K20" s="128"/>
      <c r="L20" s="129">
        <v>5</v>
      </c>
      <c r="M20" s="164"/>
      <c r="N20" s="128"/>
      <c r="O20" s="129"/>
      <c r="P20" s="164"/>
      <c r="Q20" s="129"/>
      <c r="R20" s="164"/>
      <c r="S20" s="128"/>
      <c r="T20" s="128"/>
      <c r="U20" s="128"/>
      <c r="V20" s="129"/>
    </row>
    <row r="21" spans="2:22" ht="12.75">
      <c r="B21" s="183" t="s">
        <v>9</v>
      </c>
      <c r="C21" s="160">
        <f>COUNTA($F21:Z21)+1+1</f>
        <v>6</v>
      </c>
      <c r="D21" s="128">
        <f t="shared" si="0"/>
        <v>0</v>
      </c>
      <c r="E21" s="230">
        <f>C_S_G($F21:Z21,$F$10:Z$10,csg_table,C$10,D21)</f>
        <v>0.8175675675675675</v>
      </c>
      <c r="F21" s="164">
        <v>5</v>
      </c>
      <c r="G21" s="128">
        <v>3</v>
      </c>
      <c r="H21" s="128">
        <v>5</v>
      </c>
      <c r="I21" s="152">
        <v>3</v>
      </c>
      <c r="J21" s="164"/>
      <c r="K21" s="128"/>
      <c r="L21" s="129"/>
      <c r="M21" s="164"/>
      <c r="N21" s="128"/>
      <c r="O21" s="129"/>
      <c r="P21" s="164"/>
      <c r="Q21" s="129"/>
      <c r="R21" s="164"/>
      <c r="S21" s="128"/>
      <c r="T21" s="128"/>
      <c r="U21" s="128"/>
      <c r="V21" s="129"/>
    </row>
    <row r="22" spans="2:22" ht="12.75">
      <c r="B22" s="184" t="s">
        <v>527</v>
      </c>
      <c r="C22" s="160">
        <f>COUNTA($F22:Z22)+1</f>
        <v>4</v>
      </c>
      <c r="D22" s="128">
        <f t="shared" si="0"/>
        <v>0</v>
      </c>
      <c r="E22" s="230">
        <f>C_S_G($F22:Z22,$F$10:Z$10,csg_table,C$10,D22)</f>
        <v>0.6666666666666666</v>
      </c>
      <c r="F22" s="164"/>
      <c r="G22" s="128"/>
      <c r="H22" s="128"/>
      <c r="I22" s="152" t="s">
        <v>181</v>
      </c>
      <c r="J22" s="164"/>
      <c r="K22" s="128"/>
      <c r="L22" s="129"/>
      <c r="M22" s="164"/>
      <c r="N22" s="128"/>
      <c r="O22" s="129"/>
      <c r="P22" s="164">
        <v>4</v>
      </c>
      <c r="Q22" s="129">
        <v>4</v>
      </c>
      <c r="R22" s="164"/>
      <c r="S22" s="128"/>
      <c r="T22" s="128"/>
      <c r="U22" s="128"/>
      <c r="V22" s="129"/>
    </row>
    <row r="23" spans="2:22" ht="13.5" thickBot="1">
      <c r="B23" s="220" t="s">
        <v>174</v>
      </c>
      <c r="C23" s="161">
        <f>COUNTA($F23:Z23)</f>
        <v>2</v>
      </c>
      <c r="D23" s="132">
        <f t="shared" si="0"/>
        <v>0</v>
      </c>
      <c r="E23" s="231">
        <f>C_S_G($F23:Z23,$F$10:Z$10,csg_table,C$10,D23)</f>
        <v>0.75</v>
      </c>
      <c r="F23" s="165"/>
      <c r="G23" s="132"/>
      <c r="H23" s="132"/>
      <c r="I23" s="153"/>
      <c r="J23" s="165">
        <v>5</v>
      </c>
      <c r="K23" s="132"/>
      <c r="L23" s="133">
        <v>6</v>
      </c>
      <c r="M23" s="165"/>
      <c r="N23" s="132"/>
      <c r="O23" s="133"/>
      <c r="P23" s="165"/>
      <c r="Q23" s="133"/>
      <c r="R23" s="165"/>
      <c r="S23" s="132"/>
      <c r="T23" s="132"/>
      <c r="U23" s="132"/>
      <c r="V23" s="133"/>
    </row>
    <row r="25" spans="2:5" ht="12.75">
      <c r="B25" s="16" t="s">
        <v>11</v>
      </c>
      <c r="E25" s="62">
        <f>C$10/2</f>
        <v>8.5</v>
      </c>
    </row>
    <row r="26" ht="12.75">
      <c r="E26" s="72"/>
    </row>
    <row r="27" ht="12.75">
      <c r="B27" s="16" t="s">
        <v>270</v>
      </c>
    </row>
    <row r="28" ht="12.75">
      <c r="B28" s="16" t="s">
        <v>509</v>
      </c>
    </row>
    <row r="29" ht="12.75">
      <c r="B29" s="16" t="s">
        <v>511</v>
      </c>
    </row>
    <row r="30" ht="12.75">
      <c r="Q30" s="16" t="s">
        <v>12</v>
      </c>
    </row>
    <row r="37" spans="4:5" ht="12.75">
      <c r="D37" s="42"/>
      <c r="E37" s="16"/>
    </row>
    <row r="38" spans="4:5" ht="12.75">
      <c r="D38" s="42"/>
      <c r="E38" s="16"/>
    </row>
    <row r="39" spans="4:5" ht="12.75">
      <c r="D39" s="42"/>
      <c r="E39" s="16"/>
    </row>
    <row r="40" spans="4:5" ht="12.75">
      <c r="D40" s="42"/>
      <c r="E40" s="16"/>
    </row>
    <row r="41" spans="4:5" ht="12.75">
      <c r="D41" s="42"/>
      <c r="E41" s="16"/>
    </row>
    <row r="42" spans="4:5" ht="12.75">
      <c r="D42" s="42"/>
      <c r="E42" s="16"/>
    </row>
    <row r="43" spans="4:5" ht="12.75">
      <c r="D43" s="42"/>
      <c r="E43" s="16"/>
    </row>
    <row r="44" spans="4:5" ht="12.75">
      <c r="D44" s="42"/>
      <c r="E44" s="16"/>
    </row>
    <row r="45" spans="4:5" ht="12.75">
      <c r="D45" s="42"/>
      <c r="E45" s="16"/>
    </row>
    <row r="46" spans="4:5" ht="12.75">
      <c r="D46" s="42"/>
      <c r="E46" s="16"/>
    </row>
    <row r="47" spans="4:5" ht="12.75">
      <c r="D47" s="42"/>
      <c r="E47" s="1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2:G10"/>
  <sheetViews>
    <sheetView zoomScalePageLayoutView="0" workbookViewId="0" topLeftCell="A1">
      <selection activeCell="A1" sqref="A1"/>
    </sheetView>
  </sheetViews>
  <sheetFormatPr defaultColWidth="9.140625" defaultRowHeight="12.75"/>
  <cols>
    <col min="1" max="1" width="9.140625" style="16" customWidth="1"/>
    <col min="2" max="2" width="9.421875" style="16" bestFit="1" customWidth="1"/>
    <col min="3" max="3" width="9.140625" style="16" customWidth="1"/>
    <col min="4" max="4" width="22.421875" style="16" customWidth="1"/>
    <col min="5" max="16384" width="9.140625" style="16" customWidth="1"/>
  </cols>
  <sheetData>
    <row r="2" ht="15.75">
      <c r="B2" s="55" t="s">
        <v>512</v>
      </c>
    </row>
    <row r="3" ht="12.75">
      <c r="B3" s="280">
        <v>37892</v>
      </c>
    </row>
    <row r="4" ht="12.75" customHeight="1"/>
    <row r="5" ht="12.75" customHeight="1" thickBot="1"/>
    <row r="6" spans="2:7" ht="13.5" customHeight="1">
      <c r="B6" s="111"/>
      <c r="C6" s="112" t="s">
        <v>157</v>
      </c>
      <c r="D6" s="112" t="s">
        <v>516</v>
      </c>
      <c r="E6" s="112" t="s">
        <v>153</v>
      </c>
      <c r="F6" s="112" t="s">
        <v>154</v>
      </c>
      <c r="G6" s="113" t="s">
        <v>156</v>
      </c>
    </row>
    <row r="7" spans="2:7" ht="12.75">
      <c r="B7" s="103" t="s">
        <v>136</v>
      </c>
      <c r="C7" s="105">
        <v>49</v>
      </c>
      <c r="D7" s="105" t="s">
        <v>513</v>
      </c>
      <c r="E7" s="105">
        <v>2</v>
      </c>
      <c r="F7" s="105">
        <v>1</v>
      </c>
      <c r="G7" s="109">
        <v>3</v>
      </c>
    </row>
    <row r="8" spans="2:7" ht="12.75">
      <c r="B8" s="103" t="s">
        <v>138</v>
      </c>
      <c r="C8" s="105">
        <v>142</v>
      </c>
      <c r="D8" s="105" t="s">
        <v>514</v>
      </c>
      <c r="E8" s="105">
        <v>1</v>
      </c>
      <c r="F8" s="105">
        <v>2</v>
      </c>
      <c r="G8" s="109">
        <v>3</v>
      </c>
    </row>
    <row r="9" spans="2:7" ht="12.75">
      <c r="B9" s="103" t="s">
        <v>140</v>
      </c>
      <c r="C9" s="105">
        <v>197</v>
      </c>
      <c r="D9" s="105" t="s">
        <v>515</v>
      </c>
      <c r="E9" s="105">
        <v>3</v>
      </c>
      <c r="F9" s="105">
        <v>3</v>
      </c>
      <c r="G9" s="109">
        <v>6</v>
      </c>
    </row>
    <row r="10" spans="2:7" ht="13.5" thickBot="1">
      <c r="B10" s="106" t="s">
        <v>142</v>
      </c>
      <c r="C10" s="108">
        <v>16</v>
      </c>
      <c r="D10" s="108" t="s">
        <v>528</v>
      </c>
      <c r="E10" s="108" t="s">
        <v>181</v>
      </c>
      <c r="F10" s="108" t="s">
        <v>149</v>
      </c>
      <c r="G10" s="110">
        <v>10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B2:H16"/>
  <sheetViews>
    <sheetView zoomScalePageLayoutView="0" workbookViewId="0" topLeftCell="A1">
      <selection activeCell="A1" sqref="A1"/>
    </sheetView>
  </sheetViews>
  <sheetFormatPr defaultColWidth="9.140625" defaultRowHeight="12.75"/>
  <cols>
    <col min="1" max="3" width="9.140625" style="16" customWidth="1"/>
    <col min="4" max="4" width="22.421875" style="16" customWidth="1"/>
    <col min="5" max="16384" width="9.140625" style="16" customWidth="1"/>
  </cols>
  <sheetData>
    <row r="2" ht="15.75">
      <c r="B2" s="55" t="s">
        <v>164</v>
      </c>
    </row>
    <row r="4" ht="12.75" customHeight="1">
      <c r="B4" s="16" t="s">
        <v>152</v>
      </c>
    </row>
    <row r="5" ht="12.75" customHeight="1" thickBot="1"/>
    <row r="6" spans="2:8" ht="13.5" customHeight="1">
      <c r="B6" s="111"/>
      <c r="C6" s="112" t="s">
        <v>157</v>
      </c>
      <c r="D6" s="112" t="s">
        <v>158</v>
      </c>
      <c r="E6" s="112" t="s">
        <v>153</v>
      </c>
      <c r="F6" s="112" t="s">
        <v>154</v>
      </c>
      <c r="G6" s="112" t="s">
        <v>155</v>
      </c>
      <c r="H6" s="113" t="s">
        <v>156</v>
      </c>
    </row>
    <row r="7" spans="2:8" ht="12.75">
      <c r="B7" s="103" t="s">
        <v>136</v>
      </c>
      <c r="C7" s="105">
        <v>106</v>
      </c>
      <c r="D7" s="104" t="s">
        <v>137</v>
      </c>
      <c r="E7" s="105">
        <v>2</v>
      </c>
      <c r="F7" s="105">
        <v>1</v>
      </c>
      <c r="G7" s="105">
        <v>1</v>
      </c>
      <c r="H7" s="109">
        <v>4</v>
      </c>
    </row>
    <row r="8" spans="2:8" ht="12.75">
      <c r="B8" s="103" t="s">
        <v>138</v>
      </c>
      <c r="C8" s="105">
        <v>25</v>
      </c>
      <c r="D8" s="104" t="s">
        <v>139</v>
      </c>
      <c r="E8" s="105">
        <v>1</v>
      </c>
      <c r="F8" s="105">
        <v>2</v>
      </c>
      <c r="G8" s="105">
        <v>6</v>
      </c>
      <c r="H8" s="109">
        <v>9</v>
      </c>
    </row>
    <row r="9" spans="2:8" ht="12.75">
      <c r="B9" s="103" t="s">
        <v>140</v>
      </c>
      <c r="C9" s="105">
        <v>49</v>
      </c>
      <c r="D9" s="104" t="s">
        <v>141</v>
      </c>
      <c r="E9" s="105">
        <v>3</v>
      </c>
      <c r="F9" s="105">
        <v>3</v>
      </c>
      <c r="G9" s="105">
        <v>4</v>
      </c>
      <c r="H9" s="109">
        <v>10</v>
      </c>
    </row>
    <row r="10" spans="2:8" ht="12.75">
      <c r="B10" s="103" t="s">
        <v>142</v>
      </c>
      <c r="C10" s="105">
        <v>70</v>
      </c>
      <c r="D10" s="104" t="s">
        <v>143</v>
      </c>
      <c r="E10" s="105" t="s">
        <v>144</v>
      </c>
      <c r="F10" s="105" t="s">
        <v>144</v>
      </c>
      <c r="G10" s="105">
        <v>2</v>
      </c>
      <c r="H10" s="109">
        <v>18</v>
      </c>
    </row>
    <row r="11" spans="2:8" ht="12.75">
      <c r="B11" s="103" t="s">
        <v>145</v>
      </c>
      <c r="C11" s="105">
        <v>221</v>
      </c>
      <c r="D11" s="104" t="s">
        <v>146</v>
      </c>
      <c r="E11" s="105" t="s">
        <v>144</v>
      </c>
      <c r="F11" s="105" t="s">
        <v>144</v>
      </c>
      <c r="G11" s="105">
        <v>3</v>
      </c>
      <c r="H11" s="109">
        <v>19</v>
      </c>
    </row>
    <row r="12" spans="2:8" ht="12.75">
      <c r="B12" s="103" t="s">
        <v>147</v>
      </c>
      <c r="C12" s="105">
        <v>38</v>
      </c>
      <c r="D12" s="104" t="s">
        <v>148</v>
      </c>
      <c r="E12" s="105">
        <v>4</v>
      </c>
      <c r="F12" s="105" t="s">
        <v>149</v>
      </c>
      <c r="G12" s="105">
        <v>7</v>
      </c>
      <c r="H12" s="109">
        <v>19</v>
      </c>
    </row>
    <row r="13" spans="2:8" ht="13.5" thickBot="1">
      <c r="B13" s="106" t="s">
        <v>150</v>
      </c>
      <c r="C13" s="108">
        <v>142</v>
      </c>
      <c r="D13" s="107" t="s">
        <v>151</v>
      </c>
      <c r="E13" s="108" t="s">
        <v>144</v>
      </c>
      <c r="F13" s="108" t="s">
        <v>144</v>
      </c>
      <c r="G13" s="108">
        <v>5</v>
      </c>
      <c r="H13" s="110">
        <v>21</v>
      </c>
    </row>
    <row r="16" ht="12.75">
      <c r="B16" s="114" t="s">
        <v>165</v>
      </c>
    </row>
  </sheetData>
  <sheetProtection/>
  <hyperlinks>
    <hyperlink ref="B16" r:id="rId1" display="Complete Memorial Day Regatta Results"/>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7"/>
  <dimension ref="B2:AT37"/>
  <sheetViews>
    <sheetView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15.00390625" style="62" bestFit="1" customWidth="1"/>
    <col min="4" max="7" width="12.7109375" style="16" customWidth="1"/>
    <col min="8" max="16384" width="9.140625" style="16" customWidth="1"/>
  </cols>
  <sheetData>
    <row r="2" ht="15.75">
      <c r="B2" s="55" t="s">
        <v>183</v>
      </c>
    </row>
    <row r="3" ht="12.75">
      <c r="B3" s="54" t="s">
        <v>184</v>
      </c>
    </row>
    <row r="4" ht="12.75">
      <c r="B4" s="54" t="s">
        <v>185</v>
      </c>
    </row>
    <row r="5" ht="13.5" thickBot="1">
      <c r="B5" s="54"/>
    </row>
    <row r="6" spans="2:12" ht="12.75">
      <c r="B6" s="56"/>
      <c r="C6" s="76" t="s">
        <v>0</v>
      </c>
      <c r="D6" s="115" t="s">
        <v>161</v>
      </c>
      <c r="E6" s="116" t="s">
        <v>161</v>
      </c>
      <c r="F6" s="116" t="s">
        <v>161</v>
      </c>
      <c r="G6" s="117" t="s">
        <v>179</v>
      </c>
      <c r="H6" s="42"/>
      <c r="I6" s="42"/>
      <c r="J6" s="42"/>
      <c r="K6" s="42"/>
      <c r="L6" s="42"/>
    </row>
    <row r="7" spans="2:12" ht="12.75">
      <c r="B7" s="57"/>
      <c r="C7" s="77" t="s">
        <v>1</v>
      </c>
      <c r="D7" s="118">
        <v>90</v>
      </c>
      <c r="E7" s="119">
        <v>75</v>
      </c>
      <c r="F7" s="119">
        <v>5</v>
      </c>
      <c r="G7" s="120">
        <v>5</v>
      </c>
      <c r="H7" s="42"/>
      <c r="I7" s="42"/>
      <c r="J7" s="42"/>
      <c r="K7" s="42"/>
      <c r="L7" s="42"/>
    </row>
    <row r="8" spans="2:12" ht="12.75">
      <c r="B8" s="57"/>
      <c r="C8" s="77" t="s">
        <v>2</v>
      </c>
      <c r="D8" s="123">
        <v>20</v>
      </c>
      <c r="E8" s="124">
        <v>12</v>
      </c>
      <c r="F8" s="119" t="s">
        <v>182</v>
      </c>
      <c r="G8" s="120" t="s">
        <v>171</v>
      </c>
      <c r="H8" s="42"/>
      <c r="I8" s="42"/>
      <c r="J8" s="42"/>
      <c r="K8" s="42"/>
      <c r="L8" s="42"/>
    </row>
    <row r="9" spans="2:46" ht="13.5" thickBot="1">
      <c r="B9" s="69"/>
      <c r="C9" s="78" t="s">
        <v>3</v>
      </c>
      <c r="D9" s="134">
        <v>10</v>
      </c>
      <c r="E9" s="135">
        <v>10</v>
      </c>
      <c r="F9" s="135">
        <v>11</v>
      </c>
      <c r="G9" s="136">
        <v>10</v>
      </c>
      <c r="H9" s="43"/>
      <c r="I9" s="43"/>
      <c r="J9" s="43"/>
      <c r="K9" s="43"/>
      <c r="L9" s="43"/>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row>
    <row r="10" spans="2:12" ht="39" thickBot="1">
      <c r="B10" s="79"/>
      <c r="C10" s="81" t="s">
        <v>186</v>
      </c>
      <c r="D10" s="179">
        <v>37793</v>
      </c>
      <c r="E10" s="180">
        <v>37793</v>
      </c>
      <c r="F10" s="180">
        <v>37794</v>
      </c>
      <c r="G10" s="181">
        <v>37794</v>
      </c>
      <c r="H10" s="42"/>
      <c r="I10" s="42"/>
      <c r="J10" s="42"/>
      <c r="K10" s="42"/>
      <c r="L10" s="42"/>
    </row>
    <row r="11" spans="2:12" ht="12.75">
      <c r="B11" s="182" t="s">
        <v>8</v>
      </c>
      <c r="C11" s="187">
        <f>SUM(D11:G11)-MAX(D11:G11)</f>
        <v>4</v>
      </c>
      <c r="D11" s="159">
        <v>3</v>
      </c>
      <c r="E11" s="146">
        <v>1</v>
      </c>
      <c r="F11" s="146">
        <v>2</v>
      </c>
      <c r="G11" s="147">
        <v>1</v>
      </c>
      <c r="H11" s="42"/>
      <c r="I11" s="42"/>
      <c r="J11" s="42"/>
      <c r="K11" s="42"/>
      <c r="L11" s="42"/>
    </row>
    <row r="12" spans="2:12" ht="12.75">
      <c r="B12" s="183" t="s">
        <v>178</v>
      </c>
      <c r="C12" s="188">
        <f aca="true" t="shared" si="0" ref="C12:C18">SUM(D12:G12)-MAX(D12:G12)</f>
        <v>4</v>
      </c>
      <c r="D12" s="160">
        <v>1</v>
      </c>
      <c r="E12" s="128">
        <v>2</v>
      </c>
      <c r="F12" s="128">
        <v>1</v>
      </c>
      <c r="G12" s="129">
        <v>2</v>
      </c>
      <c r="H12" s="42"/>
      <c r="I12" s="42"/>
      <c r="J12" s="42"/>
      <c r="K12" s="42"/>
      <c r="L12" s="42"/>
    </row>
    <row r="13" spans="2:12" ht="12.75">
      <c r="B13" s="183" t="s">
        <v>7</v>
      </c>
      <c r="C13" s="188">
        <f t="shared" si="0"/>
        <v>9</v>
      </c>
      <c r="D13" s="160">
        <v>2</v>
      </c>
      <c r="E13" s="128">
        <v>3</v>
      </c>
      <c r="F13" s="128">
        <v>4</v>
      </c>
      <c r="G13" s="129">
        <v>4</v>
      </c>
      <c r="H13" s="42"/>
      <c r="I13" s="42"/>
      <c r="J13" s="42"/>
      <c r="K13" s="42"/>
      <c r="L13" s="42"/>
    </row>
    <row r="14" spans="2:12" ht="12.75">
      <c r="B14" s="183" t="s">
        <v>9</v>
      </c>
      <c r="C14" s="188">
        <f t="shared" si="0"/>
        <v>10</v>
      </c>
      <c r="D14" s="160">
        <v>4</v>
      </c>
      <c r="E14" s="128">
        <v>4</v>
      </c>
      <c r="F14" s="128">
        <v>3</v>
      </c>
      <c r="G14" s="129">
        <v>3</v>
      </c>
      <c r="H14" s="42"/>
      <c r="I14" s="42"/>
      <c r="J14" s="42"/>
      <c r="K14" s="42"/>
      <c r="L14" s="42"/>
    </row>
    <row r="15" spans="2:12" ht="12.75">
      <c r="B15" s="183" t="s">
        <v>122</v>
      </c>
      <c r="C15" s="188">
        <f t="shared" si="0"/>
        <v>16</v>
      </c>
      <c r="D15" s="160">
        <v>7</v>
      </c>
      <c r="E15" s="128">
        <v>6</v>
      </c>
      <c r="F15" s="128">
        <v>5</v>
      </c>
      <c r="G15" s="129">
        <v>5</v>
      </c>
      <c r="H15" s="42"/>
      <c r="I15" s="42"/>
      <c r="J15" s="42"/>
      <c r="K15" s="42"/>
      <c r="L15" s="42"/>
    </row>
    <row r="16" spans="2:12" ht="12.75">
      <c r="B16" s="185" t="s">
        <v>177</v>
      </c>
      <c r="C16" s="188">
        <f t="shared" si="0"/>
        <v>17</v>
      </c>
      <c r="D16" s="160">
        <v>6</v>
      </c>
      <c r="E16" s="128">
        <v>5</v>
      </c>
      <c r="F16" s="128">
        <v>6</v>
      </c>
      <c r="G16" s="129">
        <v>7</v>
      </c>
      <c r="H16" s="42"/>
      <c r="I16" s="42"/>
      <c r="J16" s="42"/>
      <c r="K16" s="42"/>
      <c r="L16" s="42"/>
    </row>
    <row r="17" spans="2:12" ht="12.75">
      <c r="B17" s="184" t="s">
        <v>174</v>
      </c>
      <c r="C17" s="188">
        <f t="shared" si="0"/>
        <v>18</v>
      </c>
      <c r="D17" s="160">
        <v>5</v>
      </c>
      <c r="E17" s="128">
        <v>7</v>
      </c>
      <c r="F17" s="128">
        <v>7</v>
      </c>
      <c r="G17" s="129">
        <v>6</v>
      </c>
      <c r="H17" s="42"/>
      <c r="I17" s="42"/>
      <c r="J17" s="42"/>
      <c r="K17" s="42"/>
      <c r="L17" s="42"/>
    </row>
    <row r="18" spans="2:12" ht="12.75">
      <c r="B18" s="183" t="s">
        <v>96</v>
      </c>
      <c r="C18" s="188">
        <f t="shared" si="0"/>
        <v>25</v>
      </c>
      <c r="D18" s="160">
        <v>9</v>
      </c>
      <c r="E18" s="128">
        <v>9</v>
      </c>
      <c r="F18" s="128">
        <v>8</v>
      </c>
      <c r="G18" s="129">
        <v>8</v>
      </c>
      <c r="H18" s="42"/>
      <c r="I18" s="42"/>
      <c r="J18" s="42"/>
      <c r="K18" s="42"/>
      <c r="L18" s="42"/>
    </row>
    <row r="19" spans="2:12" ht="12.75">
      <c r="B19" s="183" t="s">
        <v>159</v>
      </c>
      <c r="C19" s="188">
        <f>SUM(D19:G19)-MAX(D19:G19)+12</f>
        <v>28</v>
      </c>
      <c r="D19" s="160">
        <v>8</v>
      </c>
      <c r="E19" s="128">
        <v>8</v>
      </c>
      <c r="F19" s="128">
        <v>9</v>
      </c>
      <c r="G19" s="129" t="s">
        <v>181</v>
      </c>
      <c r="H19" s="42"/>
      <c r="I19" s="42"/>
      <c r="J19" s="42"/>
      <c r="K19" s="42"/>
      <c r="L19" s="42"/>
    </row>
    <row r="20" spans="2:12" ht="12.75">
      <c r="B20" s="184" t="s">
        <v>173</v>
      </c>
      <c r="C20" s="188">
        <f>SUM(D20:G20)-MAX(D20:G20)+12+10</f>
        <v>31</v>
      </c>
      <c r="D20" s="160" t="s">
        <v>149</v>
      </c>
      <c r="E20" s="128" t="s">
        <v>149</v>
      </c>
      <c r="F20" s="128">
        <v>10</v>
      </c>
      <c r="G20" s="129">
        <v>9</v>
      </c>
      <c r="H20" s="42"/>
      <c r="I20" s="42"/>
      <c r="J20" s="42"/>
      <c r="K20" s="42"/>
      <c r="L20" s="42"/>
    </row>
    <row r="21" spans="2:12" ht="13.5" thickBot="1">
      <c r="B21" s="186" t="s">
        <v>189</v>
      </c>
      <c r="C21" s="189">
        <f>SUM(D21:G21)-MAX(D21:G21)+12+11</f>
        <v>33</v>
      </c>
      <c r="D21" s="161" t="s">
        <v>180</v>
      </c>
      <c r="E21" s="132">
        <v>10</v>
      </c>
      <c r="F21" s="132">
        <v>11</v>
      </c>
      <c r="G21" s="133" t="s">
        <v>149</v>
      </c>
      <c r="H21" s="42"/>
      <c r="I21" s="42"/>
      <c r="J21" s="42"/>
      <c r="K21" s="42"/>
      <c r="L21" s="42"/>
    </row>
    <row r="23" ht="12.75">
      <c r="B23" s="16" t="s">
        <v>187</v>
      </c>
    </row>
    <row r="24" ht="12.75">
      <c r="B24" s="16" t="s">
        <v>188</v>
      </c>
    </row>
    <row r="27" ht="12.75">
      <c r="C27" s="16"/>
    </row>
    <row r="28" ht="12.75">
      <c r="C28" s="16"/>
    </row>
    <row r="29" ht="12.75">
      <c r="C29" s="16"/>
    </row>
    <row r="30" ht="12.75">
      <c r="C30" s="16"/>
    </row>
    <row r="31" ht="12.75">
      <c r="C31" s="16"/>
    </row>
    <row r="32" ht="12.75">
      <c r="C32" s="16"/>
    </row>
    <row r="33" ht="12.75">
      <c r="C33" s="16"/>
    </row>
    <row r="34" ht="12.75">
      <c r="C34" s="16"/>
    </row>
    <row r="35" ht="12.75">
      <c r="C35" s="16"/>
    </row>
    <row r="36" ht="12.75">
      <c r="C36" s="16"/>
    </row>
    <row r="37" ht="12.75">
      <c r="C37" s="16"/>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B2:K19"/>
  <sheetViews>
    <sheetView zoomScalePageLayoutView="0" workbookViewId="0" topLeftCell="A1">
      <selection activeCell="A1" sqref="A1"/>
    </sheetView>
  </sheetViews>
  <sheetFormatPr defaultColWidth="9.140625" defaultRowHeight="12.75"/>
  <cols>
    <col min="1" max="1" width="2.421875" style="16" customWidth="1"/>
    <col min="2" max="2" width="32.28125" style="16" customWidth="1"/>
    <col min="3" max="3" width="15.00390625" style="62" bestFit="1" customWidth="1"/>
    <col min="4" max="6" width="12.7109375" style="16" customWidth="1"/>
    <col min="7" max="16384" width="9.140625" style="16" customWidth="1"/>
  </cols>
  <sheetData>
    <row r="2" ht="15.75">
      <c r="B2" s="55" t="s">
        <v>191</v>
      </c>
    </row>
    <row r="3" ht="12.75">
      <c r="B3" s="54" t="s">
        <v>192</v>
      </c>
    </row>
    <row r="4" ht="12.75">
      <c r="B4" s="54" t="s">
        <v>193</v>
      </c>
    </row>
    <row r="5" ht="13.5" thickBot="1">
      <c r="B5" s="54"/>
    </row>
    <row r="6" spans="2:11" ht="12.75">
      <c r="B6" s="56"/>
      <c r="C6" s="76" t="s">
        <v>0</v>
      </c>
      <c r="D6" s="115" t="s">
        <v>161</v>
      </c>
      <c r="E6" s="116" t="s">
        <v>170</v>
      </c>
      <c r="F6" s="117" t="s">
        <v>170</v>
      </c>
      <c r="G6" s="42"/>
      <c r="H6" s="42"/>
      <c r="I6" s="42"/>
      <c r="J6" s="42"/>
      <c r="K6" s="42"/>
    </row>
    <row r="7" spans="2:11" ht="12.75">
      <c r="B7" s="57"/>
      <c r="C7" s="77" t="s">
        <v>1</v>
      </c>
      <c r="D7" s="118">
        <v>270</v>
      </c>
      <c r="E7" s="119">
        <v>270</v>
      </c>
      <c r="F7" s="120">
        <v>315</v>
      </c>
      <c r="G7" s="42"/>
      <c r="H7" s="42"/>
      <c r="I7" s="42"/>
      <c r="J7" s="42"/>
      <c r="K7" s="42"/>
    </row>
    <row r="8" spans="2:11" ht="13.5" thickBot="1">
      <c r="B8" s="57"/>
      <c r="C8" s="77" t="s">
        <v>2</v>
      </c>
      <c r="D8" s="195" t="s">
        <v>182</v>
      </c>
      <c r="E8" s="196" t="s">
        <v>190</v>
      </c>
      <c r="F8" s="215" t="s">
        <v>195</v>
      </c>
      <c r="G8" s="42"/>
      <c r="H8" s="42"/>
      <c r="I8" s="42"/>
      <c r="J8" s="42"/>
      <c r="K8" s="42"/>
    </row>
    <row r="9" spans="2:11" ht="26.25" thickBot="1">
      <c r="B9" s="79"/>
      <c r="C9" s="81" t="s">
        <v>194</v>
      </c>
      <c r="D9" s="197">
        <v>37807</v>
      </c>
      <c r="E9" s="198">
        <v>37807</v>
      </c>
      <c r="F9" s="199">
        <v>37808</v>
      </c>
      <c r="G9" s="42"/>
      <c r="H9" s="42"/>
      <c r="I9" s="42"/>
      <c r="J9" s="42"/>
      <c r="K9" s="42"/>
    </row>
    <row r="10" spans="2:11" ht="12.75">
      <c r="B10" s="57" t="s">
        <v>10</v>
      </c>
      <c r="C10" s="187">
        <f aca="true" t="shared" si="0" ref="C10:C16">SUM(D10:F10)</f>
        <v>6</v>
      </c>
      <c r="D10" s="159">
        <v>1</v>
      </c>
      <c r="E10" s="146">
        <v>2</v>
      </c>
      <c r="F10" s="147">
        <v>3</v>
      </c>
      <c r="G10" s="42"/>
      <c r="H10" s="42"/>
      <c r="I10" s="42"/>
      <c r="J10" s="42"/>
      <c r="K10" s="42"/>
    </row>
    <row r="11" spans="2:11" ht="12.75">
      <c r="B11" s="57" t="s">
        <v>9</v>
      </c>
      <c r="C11" s="188">
        <f>SUM(D11:F11)</f>
        <v>8</v>
      </c>
      <c r="D11" s="160">
        <v>4</v>
      </c>
      <c r="E11" s="128">
        <v>3</v>
      </c>
      <c r="F11" s="129">
        <v>1</v>
      </c>
      <c r="G11" s="42"/>
      <c r="H11" s="42"/>
      <c r="I11" s="42"/>
      <c r="J11" s="42"/>
      <c r="K11" s="42"/>
    </row>
    <row r="12" spans="2:11" ht="12.75">
      <c r="B12" s="57" t="s">
        <v>7</v>
      </c>
      <c r="C12" s="188">
        <f t="shared" si="0"/>
        <v>9</v>
      </c>
      <c r="D12" s="160">
        <v>2</v>
      </c>
      <c r="E12" s="128">
        <v>1</v>
      </c>
      <c r="F12" s="129">
        <v>6</v>
      </c>
      <c r="G12" s="42"/>
      <c r="H12" s="42"/>
      <c r="I12" s="42"/>
      <c r="J12" s="42"/>
      <c r="K12" s="42"/>
    </row>
    <row r="13" spans="2:11" ht="12.75">
      <c r="B13" s="57" t="s">
        <v>8</v>
      </c>
      <c r="C13" s="188">
        <f>SUM(D13:F13)</f>
        <v>9</v>
      </c>
      <c r="D13" s="160">
        <v>3</v>
      </c>
      <c r="E13" s="128">
        <v>4</v>
      </c>
      <c r="F13" s="129">
        <v>2</v>
      </c>
      <c r="G13" s="42"/>
      <c r="H13" s="42"/>
      <c r="I13" s="42"/>
      <c r="J13" s="42"/>
      <c r="K13" s="42"/>
    </row>
    <row r="14" spans="2:11" ht="12.75">
      <c r="B14" s="57" t="s">
        <v>172</v>
      </c>
      <c r="C14" s="188">
        <f t="shared" si="0"/>
        <v>16</v>
      </c>
      <c r="D14" s="160">
        <v>5</v>
      </c>
      <c r="E14" s="128">
        <v>6</v>
      </c>
      <c r="F14" s="129">
        <v>5</v>
      </c>
      <c r="G14" s="42"/>
      <c r="H14" s="42"/>
      <c r="I14" s="42"/>
      <c r="J14" s="42"/>
      <c r="K14" s="42"/>
    </row>
    <row r="15" spans="2:11" ht="12.75">
      <c r="B15" s="57" t="s">
        <v>173</v>
      </c>
      <c r="C15" s="188">
        <f t="shared" si="0"/>
        <v>19</v>
      </c>
      <c r="D15" s="160">
        <v>7</v>
      </c>
      <c r="E15" s="128">
        <v>5</v>
      </c>
      <c r="F15" s="129">
        <v>7</v>
      </c>
      <c r="G15" s="42"/>
      <c r="H15" s="42"/>
      <c r="I15" s="42"/>
      <c r="J15" s="42"/>
      <c r="K15" s="42"/>
    </row>
    <row r="16" spans="2:11" ht="12.75">
      <c r="B16" s="57" t="s">
        <v>159</v>
      </c>
      <c r="C16" s="188">
        <f t="shared" si="0"/>
        <v>22</v>
      </c>
      <c r="D16" s="160">
        <v>6</v>
      </c>
      <c r="E16" s="128">
        <v>7</v>
      </c>
      <c r="F16" s="129">
        <v>9</v>
      </c>
      <c r="G16" s="42"/>
      <c r="H16" s="42"/>
      <c r="I16" s="42"/>
      <c r="J16" s="42"/>
      <c r="K16" s="42"/>
    </row>
    <row r="17" spans="2:11" ht="12.75">
      <c r="B17" s="57" t="s">
        <v>122</v>
      </c>
      <c r="C17" s="188">
        <f>SUM(D17:F17)+22</f>
        <v>26</v>
      </c>
      <c r="D17" s="160" t="s">
        <v>181</v>
      </c>
      <c r="E17" s="128" t="s">
        <v>144</v>
      </c>
      <c r="F17" s="129">
        <v>4</v>
      </c>
      <c r="G17" s="42"/>
      <c r="H17" s="42"/>
      <c r="I17" s="42"/>
      <c r="J17" s="42"/>
      <c r="K17" s="42"/>
    </row>
    <row r="18" spans="2:11" ht="12.75">
      <c r="B18" s="57" t="s">
        <v>96</v>
      </c>
      <c r="C18" s="188">
        <f>SUM(D18:F18)+11</f>
        <v>29</v>
      </c>
      <c r="D18" s="160">
        <v>8</v>
      </c>
      <c r="E18" s="128" t="s">
        <v>144</v>
      </c>
      <c r="F18" s="129">
        <v>10</v>
      </c>
      <c r="G18" s="42"/>
      <c r="H18" s="42"/>
      <c r="I18" s="42"/>
      <c r="J18" s="42"/>
      <c r="K18" s="42"/>
    </row>
    <row r="19" spans="2:11" ht="13.5" thickBot="1">
      <c r="B19" s="214" t="s">
        <v>174</v>
      </c>
      <c r="C19" s="189">
        <f>SUM(D19:F19)+22</f>
        <v>30</v>
      </c>
      <c r="D19" s="161" t="s">
        <v>144</v>
      </c>
      <c r="E19" s="132" t="s">
        <v>144</v>
      </c>
      <c r="F19" s="133">
        <v>8</v>
      </c>
      <c r="G19" s="42"/>
      <c r="H19" s="42"/>
      <c r="I19" s="42"/>
      <c r="J19" s="42"/>
      <c r="K19" s="42"/>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pageSetUpPr fitToPage="1"/>
  </sheetPr>
  <dimension ref="B2:AX43"/>
  <sheetViews>
    <sheetView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15.00390625" style="62" bestFit="1" customWidth="1"/>
    <col min="4" max="10" width="9.7109375" style="16" customWidth="1"/>
    <col min="11" max="11" width="2.28125" style="16" customWidth="1"/>
    <col min="12" max="16384" width="9.140625" style="16" customWidth="1"/>
  </cols>
  <sheetData>
    <row r="2" ht="15.75">
      <c r="B2" s="55" t="s">
        <v>203</v>
      </c>
    </row>
    <row r="3" ht="12.75">
      <c r="B3" s="54" t="s">
        <v>204</v>
      </c>
    </row>
    <row r="4" ht="12.75">
      <c r="B4" s="54"/>
    </row>
    <row r="5" ht="13.5" thickBot="1">
      <c r="B5" s="54"/>
    </row>
    <row r="6" spans="2:16" ht="12.75">
      <c r="B6" s="56"/>
      <c r="C6" s="76" t="s">
        <v>0</v>
      </c>
      <c r="D6" s="115" t="s">
        <v>170</v>
      </c>
      <c r="E6" s="116" t="s">
        <v>161</v>
      </c>
      <c r="F6" s="116" t="s">
        <v>161</v>
      </c>
      <c r="G6" s="116" t="s">
        <v>161</v>
      </c>
      <c r="H6" s="116" t="s">
        <v>161</v>
      </c>
      <c r="I6" s="116" t="s">
        <v>161</v>
      </c>
      <c r="J6" s="117" t="s">
        <v>162</v>
      </c>
      <c r="K6" s="42"/>
      <c r="L6" s="42"/>
      <c r="M6" s="42"/>
      <c r="N6" s="42"/>
      <c r="O6" s="42"/>
      <c r="P6" s="42"/>
    </row>
    <row r="7" spans="2:16" ht="12.75">
      <c r="B7" s="57"/>
      <c r="C7" s="77" t="s">
        <v>1</v>
      </c>
      <c r="D7" s="118">
        <v>165</v>
      </c>
      <c r="E7" s="119">
        <v>110</v>
      </c>
      <c r="F7" s="119">
        <v>110</v>
      </c>
      <c r="G7" s="119">
        <v>195</v>
      </c>
      <c r="H7" s="119">
        <v>260</v>
      </c>
      <c r="I7" s="119">
        <v>240</v>
      </c>
      <c r="J7" s="120">
        <v>240</v>
      </c>
      <c r="K7" s="42"/>
      <c r="L7" s="42"/>
      <c r="M7" s="42"/>
      <c r="N7" s="42"/>
      <c r="O7" s="42"/>
      <c r="P7" s="42"/>
    </row>
    <row r="8" spans="2:16" ht="12.75">
      <c r="B8" s="57"/>
      <c r="C8" s="77" t="s">
        <v>2</v>
      </c>
      <c r="D8" s="123" t="s">
        <v>198</v>
      </c>
      <c r="E8" s="124" t="s">
        <v>199</v>
      </c>
      <c r="F8" s="124" t="s">
        <v>200</v>
      </c>
      <c r="G8" s="124" t="s">
        <v>205</v>
      </c>
      <c r="H8" s="124" t="s">
        <v>209</v>
      </c>
      <c r="I8" s="124" t="s">
        <v>210</v>
      </c>
      <c r="J8" s="125" t="s">
        <v>171</v>
      </c>
      <c r="K8" s="42"/>
      <c r="L8" s="42"/>
      <c r="M8" s="42"/>
      <c r="N8" s="42"/>
      <c r="O8" s="42"/>
      <c r="P8" s="42"/>
    </row>
    <row r="9" spans="2:50" ht="13.5" thickBot="1">
      <c r="B9" s="69"/>
      <c r="C9" s="78" t="s">
        <v>3</v>
      </c>
      <c r="D9" s="134">
        <v>11</v>
      </c>
      <c r="E9" s="135">
        <v>11</v>
      </c>
      <c r="F9" s="135">
        <v>11</v>
      </c>
      <c r="G9" s="135">
        <v>12</v>
      </c>
      <c r="H9" s="135">
        <v>11</v>
      </c>
      <c r="I9" s="135">
        <v>8</v>
      </c>
      <c r="J9" s="136" t="s">
        <v>26</v>
      </c>
      <c r="K9" s="43"/>
      <c r="L9" s="43"/>
      <c r="M9" s="43"/>
      <c r="N9" s="43"/>
      <c r="O9" s="43"/>
      <c r="P9" s="4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row>
    <row r="10" spans="2:16" ht="39" thickBot="1">
      <c r="B10" s="79"/>
      <c r="C10" s="222" t="s">
        <v>208</v>
      </c>
      <c r="D10" s="226">
        <v>719</v>
      </c>
      <c r="E10" s="227">
        <v>37822</v>
      </c>
      <c r="F10" s="227">
        <v>37822</v>
      </c>
      <c r="G10" s="227">
        <v>37828</v>
      </c>
      <c r="H10" s="227">
        <v>37828</v>
      </c>
      <c r="I10" s="227">
        <v>37828</v>
      </c>
      <c r="J10" s="228">
        <v>37829</v>
      </c>
      <c r="K10" s="42"/>
      <c r="L10" s="42"/>
      <c r="M10" s="42"/>
      <c r="N10" s="42"/>
      <c r="O10" s="42"/>
      <c r="P10" s="42"/>
    </row>
    <row r="11" spans="2:16" ht="12.75">
      <c r="B11" s="182" t="s">
        <v>8</v>
      </c>
      <c r="C11" s="223">
        <f aca="true" t="shared" si="0" ref="C11:C17">SUM(D11:J11)-MAX(D11:J11)</f>
        <v>11</v>
      </c>
      <c r="D11" s="163">
        <v>3</v>
      </c>
      <c r="E11" s="146">
        <v>2</v>
      </c>
      <c r="F11" s="146">
        <v>2</v>
      </c>
      <c r="G11" s="146">
        <v>2</v>
      </c>
      <c r="H11" s="146">
        <v>1</v>
      </c>
      <c r="I11" s="146">
        <v>1</v>
      </c>
      <c r="J11" s="147">
        <v>3</v>
      </c>
      <c r="K11" s="42"/>
      <c r="L11" s="42"/>
      <c r="M11" s="42"/>
      <c r="N11" s="42"/>
      <c r="O11" s="42"/>
      <c r="P11" s="42"/>
    </row>
    <row r="12" spans="2:16" ht="12.75">
      <c r="B12" s="183" t="s">
        <v>9</v>
      </c>
      <c r="C12" s="224">
        <f t="shared" si="0"/>
        <v>13</v>
      </c>
      <c r="D12" s="164">
        <v>4</v>
      </c>
      <c r="E12" s="128">
        <v>1</v>
      </c>
      <c r="F12" s="128">
        <v>1</v>
      </c>
      <c r="G12" s="128">
        <v>4</v>
      </c>
      <c r="H12" s="128">
        <v>2</v>
      </c>
      <c r="I12" s="128">
        <v>6</v>
      </c>
      <c r="J12" s="129">
        <v>1</v>
      </c>
      <c r="K12" s="42"/>
      <c r="L12" s="42"/>
      <c r="M12" s="42"/>
      <c r="N12" s="42"/>
      <c r="O12" s="42"/>
      <c r="P12" s="42"/>
    </row>
    <row r="13" spans="2:16" ht="12.75">
      <c r="B13" s="184" t="s">
        <v>10</v>
      </c>
      <c r="C13" s="224">
        <f t="shared" si="0"/>
        <v>18</v>
      </c>
      <c r="D13" s="164">
        <v>1</v>
      </c>
      <c r="E13" s="128">
        <v>6</v>
      </c>
      <c r="F13" s="128">
        <v>6</v>
      </c>
      <c r="G13" s="128">
        <v>1</v>
      </c>
      <c r="H13" s="128">
        <v>6</v>
      </c>
      <c r="I13" s="128">
        <v>2</v>
      </c>
      <c r="J13" s="129">
        <v>2</v>
      </c>
      <c r="K13" s="42"/>
      <c r="L13" s="42"/>
      <c r="M13" s="42"/>
      <c r="N13" s="42"/>
      <c r="O13" s="42"/>
      <c r="P13" s="42"/>
    </row>
    <row r="14" spans="2:16" ht="12.75">
      <c r="B14" s="183" t="s">
        <v>7</v>
      </c>
      <c r="C14" s="224">
        <f t="shared" si="0"/>
        <v>19</v>
      </c>
      <c r="D14" s="164">
        <v>2</v>
      </c>
      <c r="E14" s="128">
        <v>4</v>
      </c>
      <c r="F14" s="128">
        <v>3</v>
      </c>
      <c r="G14" s="128">
        <v>3</v>
      </c>
      <c r="H14" s="128">
        <v>4</v>
      </c>
      <c r="I14" s="128">
        <v>3</v>
      </c>
      <c r="J14" s="129">
        <v>6</v>
      </c>
      <c r="K14" s="42"/>
      <c r="L14" s="42"/>
      <c r="M14" s="42"/>
      <c r="N14" s="42"/>
      <c r="O14" s="42"/>
      <c r="P14" s="42"/>
    </row>
    <row r="15" spans="2:16" ht="12.75">
      <c r="B15" s="184" t="s">
        <v>172</v>
      </c>
      <c r="C15" s="224">
        <f t="shared" si="0"/>
        <v>26</v>
      </c>
      <c r="D15" s="164">
        <v>5</v>
      </c>
      <c r="E15" s="128">
        <v>3</v>
      </c>
      <c r="F15" s="128">
        <v>4</v>
      </c>
      <c r="G15" s="128">
        <v>6</v>
      </c>
      <c r="H15" s="128">
        <v>3</v>
      </c>
      <c r="I15" s="128">
        <v>7</v>
      </c>
      <c r="J15" s="129">
        <v>5</v>
      </c>
      <c r="K15" s="42"/>
      <c r="L15" s="42"/>
      <c r="M15" s="42"/>
      <c r="N15" s="42"/>
      <c r="O15" s="42"/>
      <c r="P15" s="42"/>
    </row>
    <row r="16" spans="2:16" ht="12.75">
      <c r="B16" s="184" t="s">
        <v>122</v>
      </c>
      <c r="C16" s="224">
        <f t="shared" si="0"/>
        <v>37</v>
      </c>
      <c r="D16" s="164">
        <v>6</v>
      </c>
      <c r="E16" s="128">
        <v>7</v>
      </c>
      <c r="F16" s="128">
        <v>8</v>
      </c>
      <c r="G16" s="128">
        <v>7</v>
      </c>
      <c r="H16" s="128">
        <v>5</v>
      </c>
      <c r="I16" s="128">
        <v>4</v>
      </c>
      <c r="J16" s="129">
        <v>9</v>
      </c>
      <c r="K16" s="42"/>
      <c r="L16" s="42"/>
      <c r="M16" s="42"/>
      <c r="N16" s="42"/>
      <c r="O16" s="42"/>
      <c r="P16" s="42"/>
    </row>
    <row r="17" spans="2:16" ht="12.75">
      <c r="B17" s="184" t="s">
        <v>159</v>
      </c>
      <c r="C17" s="224">
        <f t="shared" si="0"/>
        <v>43</v>
      </c>
      <c r="D17" s="164">
        <v>7</v>
      </c>
      <c r="E17" s="128">
        <v>5</v>
      </c>
      <c r="F17" s="128">
        <v>7</v>
      </c>
      <c r="G17" s="128">
        <v>9</v>
      </c>
      <c r="H17" s="128">
        <v>9</v>
      </c>
      <c r="I17" s="128">
        <v>8</v>
      </c>
      <c r="J17" s="129">
        <v>7</v>
      </c>
      <c r="K17" s="42"/>
      <c r="L17" s="42"/>
      <c r="M17" s="42"/>
      <c r="N17" s="42"/>
      <c r="O17" s="42"/>
      <c r="P17" s="42"/>
    </row>
    <row r="18" spans="2:16" ht="12.75">
      <c r="B18" s="184" t="s">
        <v>173</v>
      </c>
      <c r="C18" s="224">
        <f>SUM(D18:J18)</f>
        <v>44</v>
      </c>
      <c r="D18" s="164">
        <v>8</v>
      </c>
      <c r="E18" s="128">
        <v>8</v>
      </c>
      <c r="F18" s="128">
        <v>5</v>
      </c>
      <c r="G18" s="128">
        <v>5</v>
      </c>
      <c r="H18" s="128">
        <v>7</v>
      </c>
      <c r="I18" s="128" t="s">
        <v>144</v>
      </c>
      <c r="J18" s="129">
        <v>11</v>
      </c>
      <c r="K18" s="42"/>
      <c r="L18" s="42"/>
      <c r="M18" s="42"/>
      <c r="N18" s="42"/>
      <c r="O18" s="42"/>
      <c r="P18" s="42"/>
    </row>
    <row r="19" spans="2:16" ht="12.75">
      <c r="B19" s="184" t="s">
        <v>174</v>
      </c>
      <c r="C19" s="224">
        <f>SUM(D19:J19)-MAX(D19:J19)</f>
        <v>47</v>
      </c>
      <c r="D19" s="164">
        <v>9</v>
      </c>
      <c r="E19" s="128">
        <v>9</v>
      </c>
      <c r="F19" s="128">
        <v>11</v>
      </c>
      <c r="G19" s="128">
        <v>8</v>
      </c>
      <c r="H19" s="128">
        <v>8</v>
      </c>
      <c r="I19" s="128">
        <v>5</v>
      </c>
      <c r="J19" s="129">
        <v>8</v>
      </c>
      <c r="K19" s="42"/>
      <c r="L19" s="42"/>
      <c r="M19" s="42"/>
      <c r="N19" s="42"/>
      <c r="O19" s="42"/>
      <c r="P19" s="42"/>
    </row>
    <row r="20" spans="2:16" ht="12.75">
      <c r="B20" s="184" t="s">
        <v>201</v>
      </c>
      <c r="C20" s="224">
        <f>SUM(D20:J20)</f>
        <v>54</v>
      </c>
      <c r="D20" s="164" t="s">
        <v>181</v>
      </c>
      <c r="E20" s="128">
        <v>10</v>
      </c>
      <c r="F20" s="128">
        <v>10</v>
      </c>
      <c r="G20" s="128">
        <v>10</v>
      </c>
      <c r="H20" s="128">
        <v>11</v>
      </c>
      <c r="I20" s="128">
        <v>9</v>
      </c>
      <c r="J20" s="129">
        <v>4</v>
      </c>
      <c r="K20" s="42"/>
      <c r="L20" s="42"/>
      <c r="M20" s="42"/>
      <c r="N20" s="42"/>
      <c r="O20" s="42"/>
      <c r="P20" s="42"/>
    </row>
    <row r="21" spans="2:16" ht="12.75">
      <c r="B21" s="184" t="s">
        <v>96</v>
      </c>
      <c r="C21" s="224">
        <f>SUM(D21:J21)+13</f>
        <v>65</v>
      </c>
      <c r="D21" s="164">
        <v>10</v>
      </c>
      <c r="E21" s="128">
        <v>11</v>
      </c>
      <c r="F21" s="128">
        <v>9</v>
      </c>
      <c r="G21" s="128">
        <v>12</v>
      </c>
      <c r="H21" s="128" t="s">
        <v>144</v>
      </c>
      <c r="I21" s="128" t="s">
        <v>144</v>
      </c>
      <c r="J21" s="129">
        <v>10</v>
      </c>
      <c r="K21" s="42"/>
      <c r="L21" s="42"/>
      <c r="M21" s="42"/>
      <c r="N21" s="42"/>
      <c r="O21" s="42"/>
      <c r="P21" s="42"/>
    </row>
    <row r="22" spans="2:16" ht="13.5" thickBot="1">
      <c r="B22" s="220">
        <v>117</v>
      </c>
      <c r="C22" s="225">
        <f>SUM(D22:J22)+39+13</f>
        <v>73</v>
      </c>
      <c r="D22" s="165" t="s">
        <v>144</v>
      </c>
      <c r="E22" s="132" t="s">
        <v>144</v>
      </c>
      <c r="F22" s="132" t="s">
        <v>144</v>
      </c>
      <c r="G22" s="132">
        <v>11</v>
      </c>
      <c r="H22" s="132">
        <v>10</v>
      </c>
      <c r="I22" s="132" t="s">
        <v>144</v>
      </c>
      <c r="J22" s="133" t="s">
        <v>144</v>
      </c>
      <c r="K22" s="42"/>
      <c r="L22" s="42"/>
      <c r="M22" s="42"/>
      <c r="N22" s="42"/>
      <c r="O22" s="42"/>
      <c r="P22" s="42"/>
    </row>
    <row r="33" ht="12.75">
      <c r="C33" s="16"/>
    </row>
    <row r="34" ht="12.75">
      <c r="C34" s="16"/>
    </row>
    <row r="35" ht="12.75">
      <c r="C35" s="16"/>
    </row>
    <row r="36" ht="12.75">
      <c r="C36" s="16"/>
    </row>
    <row r="37" ht="12.75">
      <c r="C37" s="16"/>
    </row>
    <row r="38" ht="12.75">
      <c r="C38" s="16"/>
    </row>
    <row r="39" ht="12.75">
      <c r="C39" s="16"/>
    </row>
    <row r="40" ht="12.75">
      <c r="C40" s="16"/>
    </row>
    <row r="41" ht="12.75">
      <c r="C41" s="16"/>
    </row>
    <row r="42" ht="12.75">
      <c r="C42" s="16"/>
    </row>
    <row r="43" ht="12.75">
      <c r="C43" s="16"/>
    </row>
  </sheetData>
  <sheetProtection/>
  <printOptions/>
  <pageMargins left="0.75" right="0.75" top="1" bottom="1" header="0.5" footer="0.5"/>
  <pageSetup fitToHeight="1" fitToWidth="1" horizontalDpi="600" verticalDpi="600" orientation="portrait" scale="18" r:id="rId1"/>
</worksheet>
</file>

<file path=xl/worksheets/sheet9.xml><?xml version="1.0" encoding="utf-8"?>
<worksheet xmlns="http://schemas.openxmlformats.org/spreadsheetml/2006/main" xmlns:r="http://schemas.openxmlformats.org/officeDocument/2006/relationships">
  <sheetPr codeName="Sheet10"/>
  <dimension ref="B2:M41"/>
  <sheetViews>
    <sheetView zoomScalePageLayoutView="0" workbookViewId="0" topLeftCell="A1">
      <selection activeCell="A1" sqref="A1"/>
    </sheetView>
  </sheetViews>
  <sheetFormatPr defaultColWidth="9.140625" defaultRowHeight="12.75"/>
  <cols>
    <col min="1" max="1" width="2.421875" style="16" customWidth="1"/>
    <col min="2" max="2" width="28.421875" style="16" customWidth="1"/>
    <col min="3" max="3" width="15.00390625" style="62" bestFit="1" customWidth="1"/>
    <col min="4" max="6" width="9.7109375" style="16" customWidth="1"/>
    <col min="7" max="16384" width="9.140625" style="16" customWidth="1"/>
  </cols>
  <sheetData>
    <row r="2" spans="2:8" ht="15.75">
      <c r="B2" s="55" t="s">
        <v>215</v>
      </c>
      <c r="G2" s="42"/>
      <c r="H2" s="42"/>
    </row>
    <row r="3" spans="2:8" ht="12.75">
      <c r="B3" s="54" t="s">
        <v>214</v>
      </c>
      <c r="G3" s="42"/>
      <c r="H3" s="42"/>
    </row>
    <row r="4" spans="2:8" ht="12.75">
      <c r="B4" s="54"/>
      <c r="G4" s="42"/>
      <c r="H4" s="42"/>
    </row>
    <row r="5" ht="13.5" thickBot="1">
      <c r="B5" s="54"/>
    </row>
    <row r="6" spans="2:13" ht="12.75">
      <c r="B6" s="56"/>
      <c r="C6" s="76" t="s">
        <v>0</v>
      </c>
      <c r="D6" s="115" t="s">
        <v>161</v>
      </c>
      <c r="E6" s="116" t="s">
        <v>162</v>
      </c>
      <c r="F6" s="117" t="s">
        <v>161</v>
      </c>
      <c r="G6" s="42"/>
      <c r="H6" s="42"/>
      <c r="I6" s="42"/>
      <c r="J6" s="42"/>
      <c r="K6" s="42"/>
      <c r="L6" s="42"/>
      <c r="M6" s="42"/>
    </row>
    <row r="7" spans="2:13" ht="12.75">
      <c r="B7" s="57"/>
      <c r="C7" s="77"/>
      <c r="D7" s="118"/>
      <c r="E7" s="119"/>
      <c r="F7" s="120"/>
      <c r="G7" s="42"/>
      <c r="H7" s="42"/>
      <c r="I7" s="42"/>
      <c r="J7" s="42"/>
      <c r="K7" s="42"/>
      <c r="L7" s="42"/>
      <c r="M7" s="42"/>
    </row>
    <row r="8" spans="2:13" ht="12.75">
      <c r="B8" s="57"/>
      <c r="C8" s="77" t="s">
        <v>1</v>
      </c>
      <c r="D8" s="118">
        <v>150</v>
      </c>
      <c r="E8" s="119">
        <v>150</v>
      </c>
      <c r="F8" s="120">
        <v>180</v>
      </c>
      <c r="G8" s="42"/>
      <c r="H8" s="42"/>
      <c r="I8" s="42"/>
      <c r="J8" s="42"/>
      <c r="K8" s="42"/>
      <c r="L8" s="42"/>
      <c r="M8" s="42"/>
    </row>
    <row r="9" spans="2:13" ht="13.5" thickBot="1">
      <c r="B9" s="57"/>
      <c r="C9" s="77" t="s">
        <v>2</v>
      </c>
      <c r="D9" s="232">
        <v>5</v>
      </c>
      <c r="E9" s="196">
        <v>8</v>
      </c>
      <c r="F9" s="215">
        <v>12</v>
      </c>
      <c r="G9" s="42"/>
      <c r="H9" s="42"/>
      <c r="I9" s="42"/>
      <c r="J9" s="42"/>
      <c r="K9" s="42"/>
      <c r="L9" s="42"/>
      <c r="M9" s="42"/>
    </row>
    <row r="10" spans="2:13" ht="26.25" thickBot="1">
      <c r="B10" s="79"/>
      <c r="C10" s="222" t="s">
        <v>194</v>
      </c>
      <c r="D10" s="226">
        <v>37842</v>
      </c>
      <c r="E10" s="227">
        <v>37842</v>
      </c>
      <c r="F10" s="228">
        <v>37843</v>
      </c>
      <c r="G10" s="42"/>
      <c r="H10" s="42"/>
      <c r="I10" s="42"/>
      <c r="J10" s="42"/>
      <c r="K10" s="42"/>
      <c r="L10" s="42"/>
      <c r="M10" s="42"/>
    </row>
    <row r="11" spans="2:13" ht="12.75">
      <c r="B11" s="182" t="s">
        <v>8</v>
      </c>
      <c r="C11" s="233">
        <v>5</v>
      </c>
      <c r="D11" s="163">
        <v>1</v>
      </c>
      <c r="E11" s="146">
        <v>1</v>
      </c>
      <c r="F11" s="147">
        <v>3</v>
      </c>
      <c r="G11" s="42"/>
      <c r="H11" s="42"/>
      <c r="I11" s="42"/>
      <c r="J11" s="42"/>
      <c r="K11" s="42"/>
      <c r="L11" s="42"/>
      <c r="M11" s="42"/>
    </row>
    <row r="12" spans="2:13" ht="12.75">
      <c r="B12" s="183" t="s">
        <v>7</v>
      </c>
      <c r="C12" s="234">
        <v>5</v>
      </c>
      <c r="D12" s="164">
        <v>2</v>
      </c>
      <c r="E12" s="128">
        <v>2</v>
      </c>
      <c r="F12" s="129">
        <v>1</v>
      </c>
      <c r="G12" s="42"/>
      <c r="H12" s="42"/>
      <c r="I12" s="42"/>
      <c r="J12" s="42"/>
      <c r="K12" s="42"/>
      <c r="L12" s="42"/>
      <c r="M12" s="42"/>
    </row>
    <row r="13" spans="2:13" ht="12.75">
      <c r="B13" s="184" t="s">
        <v>213</v>
      </c>
      <c r="C13" s="234">
        <v>9</v>
      </c>
      <c r="D13" s="164">
        <v>3</v>
      </c>
      <c r="E13" s="128">
        <v>4</v>
      </c>
      <c r="F13" s="129">
        <v>2</v>
      </c>
      <c r="G13" s="42"/>
      <c r="H13" s="42"/>
      <c r="I13" s="42"/>
      <c r="J13" s="42"/>
      <c r="K13" s="42"/>
      <c r="L13" s="42"/>
      <c r="M13" s="42"/>
    </row>
    <row r="14" spans="2:13" ht="12.75">
      <c r="B14" s="183" t="s">
        <v>9</v>
      </c>
      <c r="C14" s="234">
        <v>13</v>
      </c>
      <c r="D14" s="164">
        <v>5</v>
      </c>
      <c r="E14" s="128">
        <v>3</v>
      </c>
      <c r="F14" s="129">
        <v>5</v>
      </c>
      <c r="G14" s="42"/>
      <c r="H14" s="42"/>
      <c r="I14" s="42"/>
      <c r="J14" s="42"/>
      <c r="K14" s="42"/>
      <c r="L14" s="42"/>
      <c r="M14" s="42"/>
    </row>
    <row r="15" spans="2:13" ht="12.75">
      <c r="B15" s="184" t="s">
        <v>10</v>
      </c>
      <c r="C15" s="234">
        <v>16</v>
      </c>
      <c r="D15" s="164">
        <v>4</v>
      </c>
      <c r="E15" s="128">
        <v>5</v>
      </c>
      <c r="F15" s="129">
        <v>7</v>
      </c>
      <c r="G15" s="42"/>
      <c r="H15" s="42"/>
      <c r="I15" s="42"/>
      <c r="J15" s="42"/>
      <c r="K15" s="42"/>
      <c r="L15" s="42"/>
      <c r="M15" s="42"/>
    </row>
    <row r="16" spans="2:13" ht="12.75">
      <c r="B16" s="184" t="s">
        <v>173</v>
      </c>
      <c r="C16" s="234">
        <v>18</v>
      </c>
      <c r="D16" s="164">
        <v>6</v>
      </c>
      <c r="E16" s="128">
        <v>6</v>
      </c>
      <c r="F16" s="129">
        <v>6</v>
      </c>
      <c r="G16" s="42"/>
      <c r="H16" s="42"/>
      <c r="I16" s="42"/>
      <c r="J16" s="42"/>
      <c r="K16" s="42"/>
      <c r="L16" s="42"/>
      <c r="M16" s="42"/>
    </row>
    <row r="17" spans="2:13" ht="12.75">
      <c r="B17" s="184" t="s">
        <v>159</v>
      </c>
      <c r="C17" s="234">
        <v>20</v>
      </c>
      <c r="D17" s="164">
        <v>8</v>
      </c>
      <c r="E17" s="128">
        <v>8</v>
      </c>
      <c r="F17" s="129">
        <v>4</v>
      </c>
      <c r="G17" s="42"/>
      <c r="H17" s="42"/>
      <c r="I17" s="42"/>
      <c r="J17" s="42"/>
      <c r="K17" s="42"/>
      <c r="L17" s="42"/>
      <c r="M17" s="42"/>
    </row>
    <row r="18" spans="2:13" ht="12.75">
      <c r="B18" s="183" t="s">
        <v>122</v>
      </c>
      <c r="C18" s="234">
        <v>22</v>
      </c>
      <c r="D18" s="164">
        <v>7</v>
      </c>
      <c r="E18" s="128">
        <v>7</v>
      </c>
      <c r="F18" s="129">
        <v>8</v>
      </c>
      <c r="G18" s="42"/>
      <c r="H18" s="42"/>
      <c r="I18" s="42"/>
      <c r="J18" s="42"/>
      <c r="K18" s="42"/>
      <c r="L18" s="42"/>
      <c r="M18" s="42"/>
    </row>
    <row r="19" spans="2:13" ht="13.5" thickBot="1">
      <c r="B19" s="220" t="s">
        <v>96</v>
      </c>
      <c r="C19" s="235">
        <v>28</v>
      </c>
      <c r="D19" s="165">
        <v>9</v>
      </c>
      <c r="E19" s="132">
        <v>9</v>
      </c>
      <c r="F19" s="133"/>
      <c r="G19" s="42"/>
      <c r="H19" s="42"/>
      <c r="I19" s="42"/>
      <c r="J19" s="42"/>
      <c r="K19" s="42"/>
      <c r="L19" s="42"/>
      <c r="M19" s="42"/>
    </row>
    <row r="20" ht="12.75">
      <c r="C20" s="72"/>
    </row>
    <row r="31" ht="12.75">
      <c r="C31" s="16"/>
    </row>
    <row r="32" ht="12.75">
      <c r="C32" s="16"/>
    </row>
    <row r="33" ht="12.75">
      <c r="C33" s="16"/>
    </row>
    <row r="34" ht="12.75">
      <c r="C34" s="16"/>
    </row>
    <row r="35" ht="12.75">
      <c r="C35" s="16"/>
    </row>
    <row r="36" ht="12.75">
      <c r="C36" s="16"/>
    </row>
    <row r="37" ht="12.75">
      <c r="C37" s="16"/>
    </row>
    <row r="38" ht="12.75">
      <c r="C38" s="16"/>
    </row>
    <row r="39" ht="12.75">
      <c r="C39" s="16"/>
    </row>
    <row r="40" ht="12.75">
      <c r="C40" s="16"/>
    </row>
    <row r="41" ht="12.75">
      <c r="C41" s="1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2003-10-15T19:00:37Z</cp:lastPrinted>
  <dcterms:created xsi:type="dcterms:W3CDTF">1999-10-05T15:00:35Z</dcterms:created>
  <dcterms:modified xsi:type="dcterms:W3CDTF">2021-07-14T18:13:35Z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