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activeTab="0"/>
  </bookViews>
  <sheets>
    <sheet name="2004Season" sheetId="1" r:id="rId1"/>
    <sheet name="Sheet1" sheetId="2" r:id="rId2"/>
    <sheet name="2004MostImproved" sheetId="3" r:id="rId3"/>
    <sheet name="2004Spring" sheetId="4" r:id="rId4"/>
    <sheet name="2004Summer" sheetId="5" r:id="rId5"/>
    <sheet name="2004Memorial" sheetId="6" r:id="rId6"/>
    <sheet name="2004Districts" sheetId="7" r:id="rId7"/>
    <sheet name="2004RaceWeek" sheetId="8" r:id="rId8"/>
    <sheet name="2004MidSummer" sheetId="9" r:id="rId9"/>
    <sheet name="2004Independence" sheetId="10" r:id="rId10"/>
    <sheet name="2004OneDesign" sheetId="11" r:id="rId11"/>
    <sheet name="2004Crew" sheetId="12" r:id="rId12"/>
    <sheet name="2004LaborDay" sheetId="13" r:id="rId13"/>
    <sheet name="2004ColumbusDay" sheetId="14" r:id="rId14"/>
    <sheet name="2004PollyAnn" sheetId="15" r:id="rId15"/>
    <sheet name="CS_Table" sheetId="16" r:id="rId16"/>
    <sheet name="2004Rules" sheetId="17" r:id="rId17"/>
    <sheet name="Notes" sheetId="18" r:id="rId18"/>
    <sheet name="Boats and Owners" sheetId="19" r:id="rId19"/>
  </sheets>
  <definedNames>
    <definedName name="cs_table">'CS_Table'!#REF!</definedName>
    <definedName name="csg_table">'CS_Table'!$B$28:$U$47</definedName>
    <definedName name="LISYRA_table">'CS_Table'!$B$54:$U$73</definedName>
  </definedNames>
  <calcPr fullCalcOnLoad="1"/>
</workbook>
</file>

<file path=xl/sharedStrings.xml><?xml version="1.0" encoding="utf-8"?>
<sst xmlns="http://schemas.openxmlformats.org/spreadsheetml/2006/main" count="1150" uniqueCount="431">
  <si>
    <t>Course:</t>
  </si>
  <si>
    <t>Wind Direction:</t>
  </si>
  <si>
    <t>Wind Strength:</t>
  </si>
  <si>
    <t>Starters:</t>
  </si>
  <si>
    <t>Starts</t>
  </si>
  <si>
    <t>Discards</t>
  </si>
  <si>
    <t>C-S Score</t>
  </si>
  <si>
    <t xml:space="preserve"> </t>
  </si>
  <si>
    <r>
      <t>Fleet 1 Season Scoring</t>
    </r>
    <r>
      <rPr>
        <b/>
        <sz val="12"/>
        <rFont val="Arial"/>
        <family val="0"/>
      </rPr>
      <t xml:space="preserve"> </t>
    </r>
  </si>
  <si>
    <t>A boat must participate in 50% of races for her score to be considered for the Season Championship.</t>
  </si>
  <si>
    <t>A boat will be allowed to discard one off her starts for every ?? races sailed to the maximum of 3.</t>
  </si>
  <si>
    <t>Any boat that crosses the starting line then withdraws is scored one point worse than the number of starters.</t>
  </si>
  <si>
    <t>Scores will be tabulated by the Fleet Scorer and posted to the website shortly after each regatta.</t>
  </si>
  <si>
    <r>
      <t>Cox-Sprague Scoring System</t>
    </r>
    <r>
      <rPr>
        <b/>
        <u val="single"/>
        <sz val="10"/>
        <rFont val="Arial"/>
        <family val="2"/>
      </rPr>
      <t xml:space="preserve"> </t>
    </r>
  </si>
  <si>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</si>
  <si>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</si>
  <si>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</si>
  <si>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</si>
  <si>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 xml:space="preserve"> or is disqualified in a race shall receive a score for the place one greater than the number of starters in that race using the next </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</si>
  <si>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</si>
  <si>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</si>
  <si>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</si>
  <si>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</si>
  <si>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</si>
  <si>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</si>
  <si>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</si>
  <si>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</si>
  <si>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</si>
  <si>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File was simplified and minor bugs fixed by John Coffey 2/25/01</t>
  </si>
  <si>
    <t xml:space="preserve"> This software may be copied and re-distributed freely.</t>
  </si>
  <si>
    <t xml:space="preserve"> To protect the innocent, please clearly identify and document any changes,</t>
  </si>
  <si>
    <t xml:space="preserve"> improvements, modifications or additions.</t>
  </si>
  <si>
    <t>John Coffey's comments:</t>
  </si>
  <si>
    <t>I modified the file from Dr. Gesing for use by Fleet 6. I simplified it so</t>
  </si>
  <si>
    <t>that it can be understood more quickly by the fleet (the original version is</t>
  </si>
  <si>
    <t>excellent, but I think it's best to use the simpler version for general</t>
  </si>
  <si>
    <t>consumption).</t>
  </si>
  <si>
    <t>Knowing how well it will be tested before use, I tried a few combinations</t>
  </si>
  <si>
    <t>and found a minor bug. If a boat had six equal scores, the code would fail.</t>
  </si>
  <si>
    <t>I fixed the problem and documented it. The final version is attached.</t>
  </si>
  <si>
    <t>The Fleet 6 Bridge is reviewing this version before posting it to the</t>
  </si>
  <si>
    <t>website. If you or Dr. Gesing find a problem, please let me know.</t>
  </si>
  <si>
    <t>Again, please pass on our sincere thanks do Dr. Gesing for his work.</t>
  </si>
  <si>
    <t>John Coffey</t>
  </si>
  <si>
    <t>Explanation of modifications to the LISYRA C-S table:</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</si>
  <si>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</si>
  <si>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</si>
  <si>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</si>
  <si>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</si>
  <si>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</si>
  <si>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are one or more races in which there are only 2 starters. Here are some</t>
  </si>
  <si>
    <t>Only a single change of the number of points assigned for finishing second</t>
  </si>
  <si>
    <t>in a race with two starters from 4 points to 7 points is required to correct</t>
  </si>
  <si>
    <t>98% of problems with the LISYRA C-S system for races with 20 starters or less.</t>
  </si>
  <si>
    <t>Other corrections, which I submitted for consideration to LISYRA apply to</t>
  </si>
  <si>
    <t>races with more than 20 boats, discards and the way DNF and DSQ points are</t>
  </si>
  <si>
    <t>applied, do not affect our fleet scoring most of the time.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</si>
  <si>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</si>
  <si>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</si>
  <si>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</si>
  <si>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</si>
  <si>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</si>
  <si>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</si>
  <si>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</si>
  <si>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</si>
  <si>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</si>
  <si>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</si>
  <si>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</si>
  <si>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</si>
  <si>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</si>
  <si>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</si>
  <si>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</si>
  <si>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</si>
  <si>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</si>
  <si>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</si>
  <si>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</si>
  <si>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</si>
  <si>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</si>
  <si>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</si>
  <si>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</si>
  <si>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</si>
  <si>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</si>
  <si>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</si>
  <si>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</si>
  <si>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</si>
  <si>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</si>
  <si>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</si>
  <si>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t>
  </si>
  <si>
    <t>Here A and B have identical finishing records of  three firsts and two seconds and under</t>
  </si>
  <si>
    <t>both systems B is ahead, as she should be, by winning races with more</t>
  </si>
  <si>
    <t xml:space="preserve">starters. </t>
  </si>
  <si>
    <t xml:space="preserve"> YRA Season</t>
  </si>
  <si>
    <t>Qualification:</t>
  </si>
  <si>
    <t>50% of starts on YRA schedule</t>
  </si>
  <si>
    <t>Throw Outs:</t>
  </si>
  <si>
    <t>1 after 10 starts; 2 after 20 starts, 3 after 30 starts</t>
  </si>
  <si>
    <t>Scoring:</t>
  </si>
  <si>
    <t>Cox/Sprague</t>
  </si>
  <si>
    <t>Prizes:</t>
  </si>
  <si>
    <t>Fleet 1  Season</t>
  </si>
  <si>
    <t>40% of starts on YRA schedule</t>
  </si>
  <si>
    <t>1 after 10 starts; 2 after 20 starts, 3 after 30</t>
  </si>
  <si>
    <t xml:space="preserve">Spring Series </t>
  </si>
  <si>
    <t>50% of starts on YRA schedule prior to LYC Race Week</t>
  </si>
  <si>
    <t>1 after 10 starts; 2 after 20 starts</t>
  </si>
  <si>
    <t>Summer Series (All starts after Larchmont Race Week)</t>
  </si>
  <si>
    <t>50% of starts on YRA schedule after LYC Race Week</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</si>
  <si>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</si>
  <si>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</si>
  <si>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</si>
  <si>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</si>
  <si>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</si>
  <si>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</si>
  <si>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</si>
  <si>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</si>
  <si>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</si>
  <si>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</si>
  <si>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</si>
  <si>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</si>
  <si>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</si>
  <si>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</si>
  <si>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</si>
  <si>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</si>
  <si>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Labor Day Regatta</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</si>
  <si>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</si>
  <si>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</si>
  <si>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</si>
  <si>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</si>
  <si>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</si>
  <si>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</si>
  <si>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</si>
  <si>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</si>
  <si>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</si>
  <si>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</si>
  <si>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15-25</t>
  </si>
  <si>
    <t>DNF</t>
  </si>
  <si>
    <t>Spring Series</t>
  </si>
  <si>
    <t>Summer Series</t>
  </si>
  <si>
    <t>Race 4</t>
  </si>
  <si>
    <t>Columbus Regatta</t>
  </si>
  <si>
    <t>25      Fred    Werblow</t>
  </si>
  <si>
    <t>38      Jean Pierre Jabart/Alain Concher</t>
  </si>
  <si>
    <t>41      Tim     Sawyer</t>
  </si>
  <si>
    <t>49      Greg    Davis</t>
  </si>
  <si>
    <t>54      Neil    Meyer</t>
  </si>
  <si>
    <t>70      Roland  Schulz/Berenice</t>
  </si>
  <si>
    <t>106     Jamie   McCreary</t>
  </si>
  <si>
    <t>117     Michael Katz/Bill Gollner</t>
  </si>
  <si>
    <t>197     Thomas  O'Brien</t>
  </si>
  <si>
    <t>221     Michael Carr</t>
  </si>
  <si>
    <t xml:space="preserve">Shields Fleet  -  Sailed: 4  Discards: 0 </t>
  </si>
  <si>
    <t>Memorial Day Regatta: Larchmont Yacht Club, May 29-30, 2004</t>
  </si>
  <si>
    <t>One discard if 4 or 5 events sailed.</t>
  </si>
  <si>
    <t>Shields Fleet 1 2004 L.I.S. YRA Race Results</t>
  </si>
  <si>
    <t>10-18</t>
  </si>
  <si>
    <t>One if four or five series sailed</t>
  </si>
  <si>
    <t>25   Fred Werblow</t>
  </si>
  <si>
    <t>106 Jamie McCreary</t>
  </si>
  <si>
    <t>221 Michael Carr</t>
  </si>
  <si>
    <t>49  Greg Davis</t>
  </si>
  <si>
    <t>197 Thomas O'Brien</t>
  </si>
  <si>
    <t>41  Tim Sawyer</t>
  </si>
  <si>
    <t>70   Roland Schulz/Berenice</t>
  </si>
  <si>
    <t>54   Neil  Meyer</t>
  </si>
  <si>
    <t>38  Jean Pierre Jabart/Alain Concher</t>
  </si>
  <si>
    <t>Memorial Day Regatta</t>
  </si>
  <si>
    <t>http://www.larchmontyc.org/racing/memday-results.htm</t>
  </si>
  <si>
    <t>8-12</t>
  </si>
  <si>
    <t>6-10</t>
  </si>
  <si>
    <t>Unofficial</t>
  </si>
  <si>
    <t>Shields Fleet 1 Scoring for 2004:</t>
  </si>
  <si>
    <t xml:space="preserve">Qualification:  </t>
  </si>
  <si>
    <t>The series consists of the Larchmont Memorial Day Regatta, The American Independence Day Regatta, LYC Race Week, The Larchmont Labor Day Regatta, and the Larchmont Columbus Weekend Regatta.  Participation in at least three of the series is required.</t>
  </si>
  <si>
    <t>AYC</t>
  </si>
  <si>
    <t>LYC</t>
  </si>
  <si>
    <t>12-18</t>
  </si>
  <si>
    <t>183     Ed Yocum/Paul Massey</t>
  </si>
  <si>
    <t>231     HL DeVore</t>
  </si>
  <si>
    <t>AYC Mid Summer</t>
  </si>
  <si>
    <t xml:space="preserve"> Independence Day </t>
  </si>
  <si>
    <t>Labor Day</t>
  </si>
  <si>
    <t>Huguenot</t>
  </si>
  <si>
    <t>YRA One Design</t>
  </si>
  <si>
    <t>District Championships</t>
  </si>
  <si>
    <t>25      Fred Werblow</t>
  </si>
  <si>
    <t>106     Jamie McCreary</t>
  </si>
  <si>
    <t>182     Skip  McGuire</t>
  </si>
  <si>
    <t>49      Greg Davis</t>
  </si>
  <si>
    <t>197     Thomas O'Brien</t>
  </si>
  <si>
    <t>70      Roland Schulz/Berenice</t>
  </si>
  <si>
    <t>41      Tim Sawyer</t>
  </si>
  <si>
    <t>54      Neil Meyer</t>
  </si>
  <si>
    <t>142     Justin Gibbons</t>
  </si>
  <si>
    <t>16      Tom Sanford</t>
  </si>
  <si>
    <t>22      Peter Hancock</t>
  </si>
  <si>
    <t>26      Kevin Hynes</t>
  </si>
  <si>
    <t>5        Pierre Albouy</t>
  </si>
  <si>
    <t>pierre.albouy@us.rothschild.com</t>
  </si>
  <si>
    <t>sanford@lbbslaw.com</t>
  </si>
  <si>
    <t>mail@peterhancock.com</t>
  </si>
  <si>
    <t>shields25c@aol.com</t>
  </si>
  <si>
    <t>khynes@netcraftsmen.net</t>
  </si>
  <si>
    <t>jjabart@us.loreal.com</t>
  </si>
  <si>
    <t>tsawyer@barrlabs.com</t>
  </si>
  <si>
    <t>gregory.w.davis@ge.com</t>
  </si>
  <si>
    <t>neil.meyer@drkw.com</t>
  </si>
  <si>
    <t>Roland.Schulz@wellsfargo.com</t>
  </si>
  <si>
    <t>LGSInc@aol.com</t>
  </si>
  <si>
    <t>MKatz@etrade.com</t>
  </si>
  <si>
    <t>justin.gibbons@americas.bnpparibas.com</t>
  </si>
  <si>
    <t>gmat@mindspring.com</t>
  </si>
  <si>
    <t>SkipMcGoo@aol.com</t>
  </si>
  <si>
    <t>ed.yocum@cit.com</t>
  </si>
  <si>
    <t>tkoits@aol.com</t>
  </si>
  <si>
    <t>thedukester36@aol.com</t>
  </si>
  <si>
    <t>hdevore@prudentpublishing.com</t>
  </si>
  <si>
    <t>wggollner1@optonline.net</t>
  </si>
  <si>
    <t>eorecchia@nyc.rr.com</t>
  </si>
  <si>
    <t>pmassey@masseyknakal.com</t>
  </si>
  <si>
    <t>slandis@fhifs.com</t>
  </si>
  <si>
    <t>aconcher@us.loreal.com</t>
  </si>
  <si>
    <t>cirfontaine@optonline.net</t>
  </si>
  <si>
    <t>Shields Long Island Sound District Championship Regatta</t>
  </si>
  <si>
    <t>Final Results</t>
  </si>
  <si>
    <t>Seawanhaka Corinthian Yacht Club</t>
  </si>
  <si>
    <t>Comm. Ian McCurdy, Principal Race Officer</t>
  </si>
  <si>
    <t>June 26th and 27th, 2004</t>
  </si>
  <si>
    <t>George Petrides, Regatta Chairman</t>
  </si>
  <si>
    <t>Place</t>
  </si>
  <si>
    <t>Sail No.</t>
  </si>
  <si>
    <t>Boat Name</t>
  </si>
  <si>
    <t>Owner</t>
  </si>
  <si>
    <t>Fleet</t>
  </si>
  <si>
    <t>Race 5</t>
  </si>
  <si>
    <t>Cornelia</t>
  </si>
  <si>
    <t>Mike Carr</t>
  </si>
  <si>
    <t>Larchmont</t>
  </si>
  <si>
    <t>Checkmate</t>
  </si>
  <si>
    <t>Fred Werblow</t>
  </si>
  <si>
    <t>Vivo</t>
  </si>
  <si>
    <t>Wayne Marciano</t>
  </si>
  <si>
    <t>SCYC</t>
  </si>
  <si>
    <t>Lure</t>
  </si>
  <si>
    <t>Skip McGuire</t>
  </si>
  <si>
    <t>OCS</t>
  </si>
  <si>
    <t>Avatar</t>
  </si>
  <si>
    <t>Bill Denslow</t>
  </si>
  <si>
    <t>Teaser</t>
  </si>
  <si>
    <t>Finelli / Russell</t>
  </si>
  <si>
    <t>Coquetta</t>
  </si>
  <si>
    <t>Roland Schultz</t>
  </si>
  <si>
    <t>Aeolus</t>
  </si>
  <si>
    <t>George Petrides</t>
  </si>
  <si>
    <t>Challenge</t>
  </si>
  <si>
    <t>Stefan Cushman</t>
  </si>
  <si>
    <t>WD</t>
  </si>
  <si>
    <t>Alice</t>
  </si>
  <si>
    <t>Paul Massey</t>
  </si>
  <si>
    <t>DNC</t>
  </si>
  <si>
    <t>William Gollner</t>
  </si>
  <si>
    <t>Whistler</t>
  </si>
  <si>
    <t>Reg Willcocks</t>
  </si>
  <si>
    <t>W5</t>
  </si>
  <si>
    <t>5-12</t>
  </si>
  <si>
    <t>3-12</t>
  </si>
  <si>
    <t>5-10</t>
  </si>
  <si>
    <t>8-15</t>
  </si>
  <si>
    <t>L2</t>
  </si>
  <si>
    <t>0-5</t>
  </si>
  <si>
    <t>0-2</t>
  </si>
  <si>
    <t>231    HL DeVore</t>
  </si>
  <si>
    <t>182    Skip McGuire</t>
  </si>
  <si>
    <t>231 HL DeVore</t>
  </si>
  <si>
    <t>182 Skip McGuire</t>
  </si>
  <si>
    <t>16  Tom Sanford</t>
  </si>
  <si>
    <t>142 Justin Gibbons</t>
  </si>
  <si>
    <t>183 Ed Yocum/Paul Massey</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</si>
  <si>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</si>
  <si>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</si>
  <si>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</si>
  <si>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</si>
  <si>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</si>
  <si>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</si>
  <si>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</si>
  <si>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</si>
  <si>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</si>
  <si>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</si>
  <si>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</si>
  <si>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</si>
  <si>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</si>
  <si>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</si>
  <si>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</si>
  <si>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</si>
  <si>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</si>
  <si>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</si>
  <si>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</si>
  <si>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</si>
  <si>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</si>
  <si>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July 17-18 and July 24-25, 2004</t>
  </si>
  <si>
    <t>Crew</t>
  </si>
  <si>
    <t>Sail #</t>
  </si>
  <si>
    <t>Race 6</t>
  </si>
  <si>
    <t>Race 7</t>
  </si>
  <si>
    <t>Race 8</t>
  </si>
  <si>
    <t>DeVore, HL</t>
  </si>
  <si>
    <t>Schultz, Roland</t>
  </si>
  <si>
    <t>deCirfontaines/Gilhodes</t>
  </si>
  <si>
    <t>Sawyer, Tim</t>
  </si>
  <si>
    <t>Weisenfluh/Weisenfluh/Csenge</t>
  </si>
  <si>
    <t>Takata/Henderson</t>
  </si>
  <si>
    <t>6-8</t>
  </si>
  <si>
    <t>2-5</t>
  </si>
  <si>
    <t>117 Bizzy Monte-Sano, Michael Katz</t>
  </si>
  <si>
    <t>26  Kevin Hynes</t>
  </si>
  <si>
    <t>Official Results</t>
  </si>
  <si>
    <t>176 Campbell/Takata/Wertheim</t>
  </si>
  <si>
    <t xml:space="preserve">176     Greg Takata/Doug Campbell/Andrew Wertheim </t>
  </si>
  <si>
    <t>Campbell/Takata/Wertheim</t>
  </si>
  <si>
    <t>16      Tom Stanford</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</si>
  <si>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</si>
  <si>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</si>
  <si>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</si>
  <si>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</si>
  <si>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</si>
  <si>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</si>
  <si>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</si>
  <si>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</si>
  <si>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</si>
  <si>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</si>
  <si>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Greg Davis</t>
  </si>
  <si>
    <t>Neil Meyer</t>
  </si>
  <si>
    <t>Jamie McCreary</t>
  </si>
  <si>
    <t>Tom Sanford</t>
  </si>
  <si>
    <t>Tim Sawyer</t>
  </si>
  <si>
    <t>Ed Yocum/Paul Massey</t>
  </si>
  <si>
    <t>HL DeVore</t>
  </si>
  <si>
    <t xml:space="preserve">Independence Day Regatta, </t>
  </si>
  <si>
    <t xml:space="preserve">American Yacht Club, </t>
  </si>
  <si>
    <t>July 3-4, 2004</t>
  </si>
  <si>
    <t>41      Tim Sawyer</t>
  </si>
  <si>
    <t>Owners</t>
  </si>
  <si>
    <t>E-mail</t>
  </si>
  <si>
    <t>http://www.larchmontyc.org/racing/2004-RW-one-design-results-3.html</t>
  </si>
  <si>
    <t>Full results at:</t>
  </si>
  <si>
    <t>6-12</t>
  </si>
  <si>
    <t xml:space="preserve">Mid Summer Regatta, </t>
  </si>
  <si>
    <t>August 7-8, 2004</t>
  </si>
  <si>
    <t>RAF</t>
  </si>
  <si>
    <t>RAF - Retired After Finishing:  25 and 38 retired after finishing after being informed that they rounded a wrong windward mark.</t>
  </si>
  <si>
    <t>W3</t>
  </si>
  <si>
    <t>** Aug 22: Races Abandoned due to lack of wind</t>
  </si>
  <si>
    <t>August 28-29, 2004</t>
  </si>
  <si>
    <t>Shields Fleet 1 2004 L.I.S. YRA Race Results - Summer Series</t>
  </si>
  <si>
    <t>Shields Fleet 1 2004 L.I.S. YRA Race Results - Spring Series</t>
  </si>
  <si>
    <t>183     Paul Massey</t>
  </si>
  <si>
    <t>YRALIS One-Design Championship</t>
  </si>
  <si>
    <t>Net</t>
  </si>
  <si>
    <t>** Aug 22: Races abandoned due to lack of wind</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</si>
  <si>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</si>
  <si>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</si>
  <si>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</si>
  <si>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</si>
  <si>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</si>
  <si>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</si>
  <si>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</si>
  <si>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</si>
  <si>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</si>
  <si>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</si>
  <si>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</si>
  <si>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</si>
  <si>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</si>
  <si>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</si>
  <si>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</si>
  <si>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</si>
  <si>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</si>
  <si>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</si>
  <si>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</si>
  <si>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</si>
  <si>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</si>
  <si>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</si>
  <si>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 June 6 results are now official.</t>
  </si>
  <si>
    <t>Official</t>
  </si>
  <si>
    <t xml:space="preserve">    Sep 18 races abandoned due to too much wind (E 25-35 with higher gusts)</t>
  </si>
  <si>
    <t xml:space="preserve">    Sep 18 races abandoned due too much wind</t>
  </si>
  <si>
    <t>As of Sep 18, 2004</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</si>
  <si>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</si>
  <si>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</si>
  <si>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</si>
  <si>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</si>
  <si>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</si>
  <si>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</si>
  <si>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</si>
  <si>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</si>
  <si>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</si>
  <si>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</si>
  <si>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</si>
  <si>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</si>
  <si>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As of October 3, 2004</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</si>
  <si>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</si>
  <si>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</si>
  <si>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</si>
  <si>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</si>
  <si>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</si>
  <si>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</si>
  <si>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</si>
  <si>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</si>
  <si>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</si>
  <si>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</si>
  <si>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</si>
  <si>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</si>
  <si>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</si>
  <si>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</si>
  <si>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</si>
  <si>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</si>
  <si>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</si>
  <si>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</si>
  <si>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As of October 10, 2004</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</si>
  <si>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</si>
  <si>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</si>
  <si>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</si>
  <si>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</si>
  <si>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</si>
  <si>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</si>
  <si>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</si>
  <si>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</si>
  <si>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</si>
  <si>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</si>
  <si>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</si>
  <si>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</si>
  <si>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Cox-Spague Season Scores</t>
  </si>
  <si>
    <t>Boat and Owner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</si>
</sst>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s>
  <fonts count="51">
    <font>
      <sz val="10"/>
      <name val="Arial"/>
      <family val="0"/>
    </font>
    <font>
      <b/>
      <sz val="10"/>
      <name val="Arial"/>
      <family val="2"/>
    </font>
    <font>
      <b/>
      <sz val="12"/>
      <name val="Arial"/>
      <family val="2"/>
    </font>
    <font>
      <sz val="10"/>
      <color indexed="12"/>
      <name val="Arial"/>
      <family val="2"/>
    </font>
    <font>
      <b/>
      <u val="single"/>
      <sz val="12"/>
      <color indexed="18"/>
      <name val="Arial"/>
      <family val="0"/>
    </font>
    <font>
      <b/>
      <u val="single"/>
      <sz val="10"/>
      <color indexed="18"/>
      <name val="Arial"/>
      <family val="2"/>
    </font>
    <font>
      <b/>
      <u val="single"/>
      <sz val="10"/>
      <name val="Arial"/>
      <family val="2"/>
    </font>
    <font>
      <sz val="10"/>
      <name val="Arial Unicode MS"/>
      <family val="2"/>
    </font>
    <font>
      <sz val="10"/>
      <color indexed="9"/>
      <name val="Arial"/>
      <family val="2"/>
    </font>
    <font>
      <b/>
      <sz val="10"/>
      <name val="Arial Unicode MS"/>
      <family val="2"/>
    </font>
    <font>
      <u val="single"/>
      <sz val="10"/>
      <color indexed="12"/>
      <name val="Arial"/>
      <family val="0"/>
    </font>
    <font>
      <u val="single"/>
      <sz val="10"/>
      <color indexed="36"/>
      <name val="Arial"/>
      <family val="0"/>
    </font>
    <font>
      <b/>
      <sz val="12"/>
      <name val="Times New Roman"/>
      <family val="1"/>
    </font>
    <font>
      <sz val="12"/>
      <name val="Times New Roman"/>
      <family val="1"/>
    </font>
    <font>
      <sz val="8"/>
      <name val="Arial"/>
      <family val="0"/>
    </font>
    <font>
      <b/>
      <sz val="8"/>
      <name val="Arial"/>
      <family val="0"/>
    </font>
    <font>
      <sz val="8"/>
      <color indexed="12"/>
      <name val="Arial"/>
      <family val="0"/>
    </font>
    <font>
      <u val="single"/>
      <sz val="8"/>
      <color indexed="12"/>
      <name val="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ck"/>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2">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0" fontId="4" fillId="0" borderId="0" xfId="0" applyFont="1" applyAlignment="1">
      <alignment/>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left"/>
    </xf>
    <xf numFmtId="171" fontId="0" fillId="0" borderId="10" xfId="42" applyNumberFormat="1" applyFont="1" applyBorder="1" applyAlignment="1" quotePrefix="1">
      <alignment/>
    </xf>
    <xf numFmtId="171" fontId="0" fillId="0" borderId="11" xfId="42" applyNumberFormat="1" applyFont="1" applyBorder="1" applyAlignment="1" quotePrefix="1">
      <alignment/>
    </xf>
    <xf numFmtId="0" fontId="1" fillId="0" borderId="12" xfId="0" applyFont="1" applyBorder="1" applyAlignment="1">
      <alignment/>
    </xf>
    <xf numFmtId="0" fontId="1" fillId="0" borderId="13" xfId="0" applyFont="1" applyBorder="1" applyAlignment="1">
      <alignment/>
    </xf>
    <xf numFmtId="0" fontId="0" fillId="35" borderId="14" xfId="0" applyFill="1" applyBorder="1" applyAlignment="1">
      <alignment horizontal="center" wrapText="1"/>
    </xf>
    <xf numFmtId="170" fontId="0" fillId="35" borderId="15" xfId="42" applyNumberFormat="1" applyFont="1" applyFill="1" applyBorder="1" applyAlignment="1">
      <alignment horizontal="center" wrapText="1"/>
    </xf>
    <xf numFmtId="0" fontId="0" fillId="36" borderId="0" xfId="0" applyFill="1" applyAlignment="1">
      <alignment/>
    </xf>
    <xf numFmtId="0" fontId="7" fillId="36" borderId="0" xfId="0" applyFont="1" applyFill="1" applyAlignment="1">
      <alignment/>
    </xf>
    <xf numFmtId="1" fontId="0" fillId="0" borderId="0" xfId="42" applyNumberFormat="1" applyFont="1" applyBorder="1" applyAlignment="1" quotePrefix="1">
      <alignment horizontal="center"/>
    </xf>
    <xf numFmtId="1" fontId="0" fillId="0" borderId="16" xfId="42" applyNumberFormat="1" applyFont="1" applyBorder="1" applyAlignment="1" quotePrefix="1">
      <alignment horizontal="center"/>
    </xf>
    <xf numFmtId="171" fontId="0" fillId="0" borderId="17" xfId="42" applyNumberFormat="1" applyFont="1" applyBorder="1" applyAlignment="1" quotePrefix="1">
      <alignment/>
    </xf>
    <xf numFmtId="1" fontId="0" fillId="0" borderId="18" xfId="42" applyNumberFormat="1" applyFont="1" applyBorder="1" applyAlignment="1">
      <alignment horizontal="center"/>
    </xf>
    <xf numFmtId="1" fontId="0" fillId="0" borderId="19" xfId="42" applyNumberFormat="1" applyFont="1" applyBorder="1" applyAlignment="1">
      <alignment horizontal="center"/>
    </xf>
    <xf numFmtId="16" fontId="0" fillId="35" borderId="20" xfId="0" applyNumberFormat="1" applyFill="1" applyBorder="1" applyAlignment="1">
      <alignment textRotation="90"/>
    </xf>
    <xf numFmtId="0" fontId="2" fillId="36" borderId="0" xfId="0" applyFont="1" applyFill="1" applyAlignment="1">
      <alignment/>
    </xf>
    <xf numFmtId="16" fontId="0" fillId="35" borderId="21" xfId="0" applyNumberFormat="1" applyFont="1" applyFill="1" applyBorder="1" applyAlignment="1">
      <alignment textRotation="90"/>
    </xf>
    <xf numFmtId="16" fontId="0" fillId="35" borderId="22" xfId="0" applyNumberFormat="1" applyFont="1" applyFill="1" applyBorder="1" applyAlignment="1">
      <alignment textRotation="90"/>
    </xf>
    <xf numFmtId="0" fontId="1" fillId="36" borderId="0" xfId="0" applyFont="1" applyFill="1" applyAlignment="1">
      <alignment/>
    </xf>
    <xf numFmtId="16" fontId="0" fillId="35" borderId="23" xfId="0" applyNumberFormat="1" applyFont="1" applyFill="1" applyBorder="1" applyAlignment="1">
      <alignment textRotation="90"/>
    </xf>
    <xf numFmtId="0" fontId="0" fillId="0" borderId="24" xfId="0" applyBorder="1" applyAlignment="1">
      <alignment horizontal="right"/>
    </xf>
    <xf numFmtId="0" fontId="0" fillId="0" borderId="20" xfId="0" applyBorder="1" applyAlignment="1">
      <alignment horizontal="center"/>
    </xf>
    <xf numFmtId="170" fontId="0" fillId="0" borderId="20" xfId="42" applyNumberFormat="1" applyFont="1" applyBorder="1" applyAlignment="1">
      <alignment horizontal="center"/>
    </xf>
    <xf numFmtId="170" fontId="0" fillId="0" borderId="25" xfId="42" applyNumberFormat="1" applyFont="1" applyBorder="1" applyAlignment="1">
      <alignment horizontal="right"/>
    </xf>
    <xf numFmtId="0" fontId="0" fillId="0" borderId="21" xfId="0" applyFont="1" applyBorder="1" applyAlignment="1">
      <alignment horizontal="center"/>
    </xf>
    <xf numFmtId="0" fontId="0" fillId="0" borderId="25" xfId="0" applyFont="1" applyBorder="1" applyAlignment="1">
      <alignment horizontal="center"/>
    </xf>
    <xf numFmtId="1" fontId="0" fillId="0" borderId="26" xfId="42" applyNumberFormat="1" applyFont="1" applyBorder="1" applyAlignment="1">
      <alignment horizontal="center"/>
    </xf>
    <xf numFmtId="1" fontId="0" fillId="0" borderId="27" xfId="42" applyNumberFormat="1" applyFont="1" applyBorder="1" applyAlignment="1" quotePrefix="1">
      <alignment horizontal="center"/>
    </xf>
    <xf numFmtId="0" fontId="8" fillId="36" borderId="0" xfId="0" applyFont="1" applyFill="1" applyAlignment="1">
      <alignment/>
    </xf>
    <xf numFmtId="0" fontId="8" fillId="36" borderId="0" xfId="0" applyFont="1" applyFill="1" applyAlignment="1">
      <alignment horizontal="right"/>
    </xf>
    <xf numFmtId="0" fontId="8" fillId="36" borderId="0" xfId="0" applyFont="1" applyFill="1" applyAlignment="1">
      <alignment horizontal="center"/>
    </xf>
    <xf numFmtId="0" fontId="9" fillId="36" borderId="0" xfId="0" applyFont="1" applyFill="1" applyAlignment="1">
      <alignment/>
    </xf>
    <xf numFmtId="0" fontId="0" fillId="0" borderId="14" xfId="0" applyBorder="1" applyAlignment="1">
      <alignment horizontal="right"/>
    </xf>
    <xf numFmtId="0" fontId="0" fillId="36" borderId="0" xfId="0" applyFill="1" applyAlignment="1">
      <alignment horizontal="center"/>
    </xf>
    <xf numFmtId="0" fontId="3" fillId="0" borderId="2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12" fillId="36" borderId="0" xfId="0" applyFont="1" applyFill="1" applyAlignment="1">
      <alignment/>
    </xf>
    <xf numFmtId="0" fontId="13" fillId="36" borderId="0" xfId="0" applyFont="1" applyFill="1" applyAlignment="1">
      <alignment/>
    </xf>
    <xf numFmtId="0" fontId="0" fillId="36" borderId="0" xfId="0" applyFill="1" applyAlignment="1">
      <alignment horizontal="right"/>
    </xf>
    <xf numFmtId="0" fontId="2" fillId="36" borderId="0" xfId="0" applyFont="1" applyFill="1" applyBorder="1" applyAlignment="1">
      <alignment horizontal="left"/>
    </xf>
    <xf numFmtId="0" fontId="0" fillId="36" borderId="0" xfId="0" applyFill="1" applyAlignment="1">
      <alignment horizontal="left"/>
    </xf>
    <xf numFmtId="0" fontId="15" fillId="36" borderId="0" xfId="0" applyFont="1" applyFill="1" applyBorder="1" applyAlignment="1">
      <alignment/>
    </xf>
    <xf numFmtId="0" fontId="14" fillId="36" borderId="0" xfId="0" applyFont="1" applyFill="1" applyAlignment="1">
      <alignment horizontal="center"/>
    </xf>
    <xf numFmtId="170" fontId="14" fillId="36" borderId="0" xfId="42" applyNumberFormat="1" applyFont="1" applyFill="1" applyAlignment="1">
      <alignment horizontal="center"/>
    </xf>
    <xf numFmtId="170" fontId="14" fillId="36" borderId="0" xfId="42" applyNumberFormat="1" applyFont="1" applyFill="1" applyAlignment="1">
      <alignment/>
    </xf>
    <xf numFmtId="0" fontId="14" fillId="36" borderId="0" xfId="0" applyFont="1" applyFill="1" applyAlignment="1">
      <alignment/>
    </xf>
    <xf numFmtId="0" fontId="14" fillId="36" borderId="37" xfId="0" applyFont="1" applyFill="1" applyBorder="1" applyAlignment="1">
      <alignment/>
    </xf>
    <xf numFmtId="0" fontId="14" fillId="36" borderId="38" xfId="0" applyFont="1" applyFill="1" applyBorder="1" applyAlignment="1">
      <alignment/>
    </xf>
    <xf numFmtId="0" fontId="14" fillId="36" borderId="39" xfId="0" applyFont="1" applyFill="1" applyBorder="1" applyAlignment="1">
      <alignment/>
    </xf>
    <xf numFmtId="0" fontId="14" fillId="0" borderId="40" xfId="0" applyFont="1" applyBorder="1" applyAlignment="1">
      <alignment/>
    </xf>
    <xf numFmtId="0" fontId="16" fillId="36" borderId="40" xfId="0" applyFont="1" applyFill="1" applyBorder="1" applyAlignment="1" applyProtection="1">
      <alignment horizontal="center"/>
      <protection locked="0"/>
    </xf>
    <xf numFmtId="173" fontId="14" fillId="36" borderId="40" xfId="42" applyNumberFormat="1" applyFont="1" applyFill="1" applyBorder="1" applyAlignment="1" quotePrefix="1">
      <alignment/>
    </xf>
    <xf numFmtId="0" fontId="14" fillId="0" borderId="41" xfId="0" applyFont="1" applyBorder="1" applyAlignment="1">
      <alignment/>
    </xf>
    <xf numFmtId="0" fontId="16" fillId="36" borderId="41" xfId="0" applyFont="1" applyFill="1" applyBorder="1" applyAlignment="1" applyProtection="1">
      <alignment horizontal="center"/>
      <protection locked="0"/>
    </xf>
    <xf numFmtId="173" fontId="14" fillId="36" borderId="41" xfId="42" applyNumberFormat="1" applyFont="1" applyFill="1" applyBorder="1" applyAlignment="1" quotePrefix="1">
      <alignment/>
    </xf>
    <xf numFmtId="16" fontId="14" fillId="36" borderId="42" xfId="0" applyNumberFormat="1" applyFont="1" applyFill="1" applyBorder="1" applyAlignment="1">
      <alignment textRotation="90"/>
    </xf>
    <xf numFmtId="0" fontId="14" fillId="36" borderId="43" xfId="0" applyFont="1" applyFill="1" applyBorder="1" applyAlignment="1">
      <alignment/>
    </xf>
    <xf numFmtId="0" fontId="14" fillId="36" borderId="43" xfId="0" applyFont="1" applyFill="1" applyBorder="1" applyAlignment="1">
      <alignment horizontal="center"/>
    </xf>
    <xf numFmtId="170" fontId="14" fillId="36" borderId="43" xfId="42" applyNumberFormat="1" applyFont="1" applyFill="1" applyBorder="1" applyAlignment="1">
      <alignment horizontal="center"/>
    </xf>
    <xf numFmtId="170" fontId="14" fillId="36" borderId="43" xfId="42" applyNumberFormat="1" applyFont="1" applyFill="1" applyBorder="1" applyAlignment="1">
      <alignment horizontal="right"/>
    </xf>
    <xf numFmtId="0" fontId="14" fillId="36" borderId="40" xfId="0" applyFont="1" applyFill="1" applyBorder="1" applyAlignment="1">
      <alignment/>
    </xf>
    <xf numFmtId="0" fontId="14" fillId="36" borderId="40" xfId="0" applyFont="1" applyFill="1" applyBorder="1" applyAlignment="1">
      <alignment horizontal="center"/>
    </xf>
    <xf numFmtId="170" fontId="14" fillId="36" borderId="40" xfId="42" applyNumberFormat="1" applyFont="1" applyFill="1" applyBorder="1" applyAlignment="1">
      <alignment horizontal="center"/>
    </xf>
    <xf numFmtId="170" fontId="14" fillId="36" borderId="40" xfId="42" applyNumberFormat="1" applyFont="1" applyFill="1" applyBorder="1" applyAlignment="1">
      <alignment horizontal="right"/>
    </xf>
    <xf numFmtId="0" fontId="14" fillId="36" borderId="40" xfId="0" applyFont="1" applyFill="1" applyBorder="1" applyAlignment="1">
      <alignment horizontal="right"/>
    </xf>
    <xf numFmtId="0" fontId="14" fillId="36" borderId="42" xfId="0" applyFont="1" applyFill="1" applyBorder="1" applyAlignment="1">
      <alignment horizontal="center" wrapText="1"/>
    </xf>
    <xf numFmtId="170" fontId="14" fillId="36" borderId="42" xfId="42" applyNumberFormat="1" applyFont="1" applyFill="1" applyBorder="1" applyAlignment="1">
      <alignment horizontal="center" wrapText="1"/>
    </xf>
    <xf numFmtId="0" fontId="14" fillId="36" borderId="42" xfId="0" applyFont="1" applyFill="1" applyBorder="1" applyAlignment="1">
      <alignment horizontal="center"/>
    </xf>
    <xf numFmtId="179" fontId="14" fillId="36" borderId="42" xfId="0" applyNumberFormat="1" applyFont="1" applyFill="1" applyBorder="1" applyAlignment="1">
      <alignment horizontal="center"/>
    </xf>
    <xf numFmtId="0" fontId="14" fillId="36" borderId="42" xfId="0" applyFont="1" applyFill="1" applyBorder="1" applyAlignment="1" quotePrefix="1">
      <alignment horizontal="center"/>
    </xf>
    <xf numFmtId="16" fontId="14" fillId="36" borderId="42" xfId="0" applyNumberFormat="1" applyFont="1" applyFill="1" applyBorder="1" applyAlignment="1" quotePrefix="1">
      <alignment horizontal="center"/>
    </xf>
    <xf numFmtId="0" fontId="10" fillId="36" borderId="0" xfId="53" applyFill="1" applyAlignment="1" applyProtection="1">
      <alignment horizontal="left"/>
      <protection/>
    </xf>
    <xf numFmtId="0" fontId="0" fillId="36" borderId="0" xfId="0" applyFill="1" applyAlignment="1">
      <alignment horizontal="left" wrapText="1"/>
    </xf>
    <xf numFmtId="0" fontId="13" fillId="36" borderId="0" xfId="0" applyFont="1" applyFill="1" applyAlignment="1">
      <alignment horizontal="left" wrapText="1"/>
    </xf>
    <xf numFmtId="0" fontId="13" fillId="36" borderId="0" xfId="0" applyFont="1" applyFill="1" applyAlignment="1">
      <alignment vertical="top"/>
    </xf>
    <xf numFmtId="0" fontId="15" fillId="36" borderId="0" xfId="0" applyFont="1" applyFill="1" applyBorder="1" applyAlignment="1">
      <alignment horizontal="center"/>
    </xf>
    <xf numFmtId="0" fontId="16" fillId="36" borderId="43" xfId="0" applyFont="1" applyFill="1" applyBorder="1" applyAlignment="1" applyProtection="1">
      <alignment horizontal="center"/>
      <protection locked="0"/>
    </xf>
    <xf numFmtId="0" fontId="14" fillId="36" borderId="44" xfId="0" applyFont="1" applyFill="1" applyBorder="1" applyAlignment="1">
      <alignment/>
    </xf>
    <xf numFmtId="0" fontId="14" fillId="36" borderId="41" xfId="0" applyFont="1" applyFill="1" applyBorder="1" applyAlignment="1">
      <alignment horizontal="center"/>
    </xf>
    <xf numFmtId="0" fontId="14" fillId="36" borderId="38" xfId="0" applyFont="1" applyFill="1" applyBorder="1" applyAlignment="1">
      <alignment/>
    </xf>
    <xf numFmtId="0" fontId="14" fillId="36" borderId="39" xfId="0" applyFont="1" applyFill="1" applyBorder="1" applyAlignment="1">
      <alignment/>
    </xf>
    <xf numFmtId="0" fontId="14" fillId="36" borderId="37" xfId="0" applyFont="1" applyFill="1" applyBorder="1" applyAlignment="1">
      <alignment/>
    </xf>
    <xf numFmtId="0" fontId="14" fillId="36" borderId="37" xfId="0" applyFont="1" applyFill="1" applyBorder="1" applyAlignment="1">
      <alignment horizontal="center"/>
    </xf>
    <xf numFmtId="0" fontId="14" fillId="36" borderId="0" xfId="0" applyFont="1" applyFill="1" applyAlignment="1">
      <alignment horizontal="left"/>
    </xf>
    <xf numFmtId="0" fontId="17" fillId="36" borderId="0" xfId="53" applyFont="1" applyFill="1" applyAlignment="1" applyProtection="1">
      <alignment horizontal="left"/>
      <protection/>
    </xf>
    <xf numFmtId="0" fontId="14" fillId="36" borderId="45" xfId="0" applyFont="1" applyFill="1" applyBorder="1" applyAlignment="1">
      <alignment horizontal="center"/>
    </xf>
    <xf numFmtId="0" fontId="14" fillId="36" borderId="46" xfId="0" applyFont="1" applyFill="1" applyBorder="1" applyAlignment="1">
      <alignment horizontal="center"/>
    </xf>
    <xf numFmtId="0" fontId="14" fillId="36" borderId="47" xfId="0" applyFont="1" applyFill="1" applyBorder="1" applyAlignment="1">
      <alignment horizontal="center"/>
    </xf>
    <xf numFmtId="0" fontId="14" fillId="36" borderId="48" xfId="0" applyFont="1" applyFill="1" applyBorder="1" applyAlignment="1">
      <alignment horizontal="center"/>
    </xf>
    <xf numFmtId="0" fontId="14" fillId="36" borderId="41" xfId="0" applyFont="1" applyFill="1" applyBorder="1" applyAlignment="1">
      <alignment/>
    </xf>
    <xf numFmtId="0" fontId="14" fillId="0" borderId="43" xfId="0" applyFont="1" applyBorder="1" applyAlignment="1">
      <alignment/>
    </xf>
    <xf numFmtId="173" fontId="14" fillId="36" borderId="43" xfId="42" applyNumberFormat="1" applyFont="1" applyFill="1" applyBorder="1" applyAlignment="1" quotePrefix="1">
      <alignment/>
    </xf>
    <xf numFmtId="0" fontId="14" fillId="36" borderId="39" xfId="0" applyFont="1" applyFill="1" applyBorder="1" applyAlignment="1">
      <alignment horizontal="center"/>
    </xf>
    <xf numFmtId="0" fontId="14" fillId="36" borderId="47" xfId="0" applyFont="1" applyFill="1" applyBorder="1" applyAlignment="1">
      <alignment/>
    </xf>
    <xf numFmtId="0" fontId="14" fillId="36" borderId="48" xfId="0" applyFont="1" applyFill="1" applyBorder="1" applyAlignment="1">
      <alignment/>
    </xf>
    <xf numFmtId="16" fontId="14" fillId="36" borderId="37" xfId="0" applyNumberFormat="1" applyFont="1" applyFill="1" applyBorder="1" applyAlignment="1">
      <alignment horizontal="center"/>
    </xf>
    <xf numFmtId="0" fontId="14" fillId="36" borderId="0" xfId="0" applyFont="1" applyFill="1" applyBorder="1" applyAlignment="1">
      <alignment horizontal="center"/>
    </xf>
    <xf numFmtId="16" fontId="14" fillId="36" borderId="38" xfId="0" applyNumberFormat="1" applyFont="1" applyFill="1" applyBorder="1" applyAlignment="1">
      <alignment horizontal="center"/>
    </xf>
    <xf numFmtId="165" fontId="14" fillId="36" borderId="0" xfId="42" applyNumberFormat="1" applyFont="1" applyFill="1" applyBorder="1" applyAlignment="1" quotePrefix="1">
      <alignment horizontal="center"/>
    </xf>
    <xf numFmtId="0" fontId="16" fillId="36" borderId="0" xfId="0" applyFont="1" applyFill="1" applyBorder="1" applyAlignment="1" applyProtection="1">
      <alignment horizontal="center"/>
      <protection locked="0"/>
    </xf>
    <xf numFmtId="0" fontId="1" fillId="36" borderId="0" xfId="0" applyFont="1" applyFill="1" applyAlignment="1">
      <alignment horizontal="left"/>
    </xf>
    <xf numFmtId="0" fontId="2" fillId="36" borderId="0" xfId="0" applyFont="1" applyFill="1" applyBorder="1" applyAlignment="1">
      <alignment/>
    </xf>
    <xf numFmtId="0" fontId="15" fillId="36" borderId="0" xfId="0" applyFont="1" applyFill="1" applyAlignment="1">
      <alignment/>
    </xf>
    <xf numFmtId="0" fontId="14" fillId="36" borderId="40" xfId="0" applyFont="1" applyFill="1" applyBorder="1" applyAlignment="1">
      <alignment horizontal="left"/>
    </xf>
    <xf numFmtId="0" fontId="14" fillId="36" borderId="41" xfId="0" applyFont="1" applyFill="1" applyBorder="1" applyAlignment="1">
      <alignment horizontal="left"/>
    </xf>
    <xf numFmtId="0" fontId="10" fillId="36" borderId="0" xfId="53" applyFill="1" applyAlignment="1" applyProtection="1">
      <alignment/>
      <protection/>
    </xf>
    <xf numFmtId="0" fontId="14" fillId="36" borderId="0" xfId="0" applyFont="1" applyFill="1" applyAlignment="1">
      <alignment/>
    </xf>
    <xf numFmtId="0" fontId="14" fillId="36" borderId="0" xfId="0" applyNumberFormat="1" applyFont="1" applyFill="1" applyAlignment="1">
      <alignment horizontal="center"/>
    </xf>
    <xf numFmtId="0" fontId="14" fillId="36" borderId="0" xfId="0" applyNumberFormat="1" applyFont="1" applyFill="1" applyAlignment="1">
      <alignment/>
    </xf>
    <xf numFmtId="0" fontId="14" fillId="36" borderId="0" xfId="0" applyFont="1" applyFill="1" applyAlignment="1">
      <alignment horizontal="left"/>
    </xf>
    <xf numFmtId="0" fontId="14" fillId="36" borderId="0" xfId="0" applyNumberFormat="1" applyFont="1" applyFill="1" applyAlignment="1">
      <alignment horizontal="left"/>
    </xf>
    <xf numFmtId="0" fontId="14" fillId="36" borderId="0" xfId="0" applyFont="1" applyFill="1" applyBorder="1" applyAlignment="1">
      <alignment/>
    </xf>
    <xf numFmtId="0" fontId="14" fillId="36" borderId="42" xfId="0" applyFont="1" applyFill="1" applyBorder="1" applyAlignment="1">
      <alignment/>
    </xf>
    <xf numFmtId="0" fontId="14" fillId="36" borderId="42" xfId="0" applyNumberFormat="1" applyFont="1" applyFill="1" applyBorder="1" applyAlignment="1">
      <alignment horizontal="center"/>
    </xf>
    <xf numFmtId="0" fontId="14" fillId="36" borderId="0" xfId="0" applyNumberFormat="1" applyFont="1" applyFill="1" applyBorder="1" applyAlignment="1">
      <alignment horizontal="center"/>
    </xf>
    <xf numFmtId="0" fontId="14" fillId="36" borderId="45" xfId="0" applyFont="1" applyFill="1" applyBorder="1" applyAlignment="1">
      <alignment horizontal="center"/>
    </xf>
    <xf numFmtId="0" fontId="14" fillId="36" borderId="40" xfId="0" applyFont="1" applyFill="1" applyBorder="1" applyAlignment="1">
      <alignment horizontal="center"/>
    </xf>
    <xf numFmtId="0" fontId="14" fillId="36" borderId="47" xfId="0" applyFont="1" applyFill="1" applyBorder="1" applyAlignment="1">
      <alignment horizontal="center"/>
    </xf>
    <xf numFmtId="0" fontId="14" fillId="36" borderId="0" xfId="0" applyNumberFormat="1" applyFont="1" applyFill="1" applyBorder="1" applyAlignment="1">
      <alignment/>
    </xf>
    <xf numFmtId="0" fontId="14" fillId="36" borderId="46" xfId="0" applyFont="1" applyFill="1" applyBorder="1" applyAlignment="1">
      <alignment horizontal="center"/>
    </xf>
    <xf numFmtId="0" fontId="14" fillId="36" borderId="41" xfId="0" applyFont="1" applyFill="1" applyBorder="1" applyAlignment="1">
      <alignment horizontal="center"/>
    </xf>
    <xf numFmtId="0" fontId="14" fillId="36" borderId="48" xfId="0" applyFont="1" applyFill="1" applyBorder="1" applyAlignment="1">
      <alignment horizontal="center"/>
    </xf>
    <xf numFmtId="0" fontId="14" fillId="36" borderId="0" xfId="0" applyFont="1" applyFill="1" applyBorder="1" applyAlignment="1">
      <alignment/>
    </xf>
    <xf numFmtId="0" fontId="14" fillId="36" borderId="42" xfId="0" applyFont="1" applyFill="1" applyBorder="1" applyAlignment="1">
      <alignment horizontal="center"/>
    </xf>
    <xf numFmtId="0" fontId="14" fillId="36" borderId="42" xfId="0" applyFont="1" applyFill="1" applyBorder="1" applyAlignment="1">
      <alignment horizontal="center" wrapText="1"/>
    </xf>
    <xf numFmtId="170" fontId="14" fillId="36" borderId="42" xfId="42" applyNumberFormat="1" applyFont="1" applyFill="1" applyBorder="1" applyAlignment="1">
      <alignment horizontal="center" wrapText="1"/>
    </xf>
    <xf numFmtId="16" fontId="14" fillId="36" borderId="42" xfId="0" applyNumberFormat="1" applyFont="1" applyFill="1" applyBorder="1" applyAlignment="1">
      <alignment horizontal="center"/>
    </xf>
    <xf numFmtId="166" fontId="14" fillId="36" borderId="40" xfId="42" applyNumberFormat="1" applyFont="1" applyFill="1" applyBorder="1" applyAlignment="1" quotePrefix="1">
      <alignment horizontal="center"/>
    </xf>
    <xf numFmtId="0" fontId="16" fillId="36" borderId="40" xfId="0" applyFont="1" applyFill="1" applyBorder="1" applyAlignment="1" applyProtection="1">
      <alignment horizontal="center"/>
      <protection locked="0"/>
    </xf>
    <xf numFmtId="0" fontId="16" fillId="36" borderId="40" xfId="0" applyFont="1" applyFill="1" applyBorder="1" applyAlignment="1">
      <alignment horizontal="center"/>
    </xf>
    <xf numFmtId="0" fontId="14" fillId="36" borderId="43" xfId="0" applyFont="1" applyFill="1" applyBorder="1" applyAlignment="1">
      <alignment horizontal="right"/>
    </xf>
    <xf numFmtId="0" fontId="14" fillId="36" borderId="43" xfId="0" applyFont="1" applyFill="1" applyBorder="1" applyAlignment="1">
      <alignment horizontal="center"/>
    </xf>
    <xf numFmtId="170" fontId="14" fillId="36" borderId="43" xfId="42" applyNumberFormat="1" applyFont="1" applyFill="1" applyBorder="1" applyAlignment="1">
      <alignment horizontal="right"/>
    </xf>
    <xf numFmtId="0" fontId="14" fillId="36" borderId="40" xfId="0" applyFont="1" applyFill="1" applyBorder="1" applyAlignment="1">
      <alignment/>
    </xf>
    <xf numFmtId="0" fontId="14" fillId="36" borderId="41" xfId="0" applyFont="1" applyFill="1" applyBorder="1" applyAlignment="1">
      <alignment/>
    </xf>
    <xf numFmtId="166" fontId="14" fillId="36" borderId="41" xfId="42" applyNumberFormat="1" applyFont="1" applyFill="1" applyBorder="1" applyAlignment="1" quotePrefix="1">
      <alignment horizontal="center"/>
    </xf>
    <xf numFmtId="0" fontId="16" fillId="36" borderId="41" xfId="0" applyFont="1" applyFill="1" applyBorder="1" applyAlignment="1">
      <alignment horizontal="center"/>
    </xf>
    <xf numFmtId="0" fontId="16" fillId="36" borderId="41" xfId="0" applyFont="1" applyFill="1" applyBorder="1" applyAlignment="1" applyProtection="1">
      <alignment horizontal="center"/>
      <protection locked="0"/>
    </xf>
    <xf numFmtId="15" fontId="14" fillId="36" borderId="0" xfId="0" applyNumberFormat="1" applyFont="1" applyFill="1" applyAlignment="1">
      <alignment horizontal="left"/>
    </xf>
    <xf numFmtId="0" fontId="14" fillId="36" borderId="43" xfId="0" applyFont="1" applyFill="1" applyBorder="1" applyAlignment="1">
      <alignment horizontal="left"/>
    </xf>
    <xf numFmtId="173" fontId="14" fillId="36" borderId="0" xfId="42" applyNumberFormat="1" applyFont="1" applyFill="1" applyBorder="1" applyAlignment="1" quotePrefix="1">
      <alignment/>
    </xf>
    <xf numFmtId="170" fontId="14" fillId="36" borderId="0" xfId="42" applyNumberFormat="1" applyFont="1" applyFill="1" applyBorder="1" applyAlignment="1">
      <alignment/>
    </xf>
    <xf numFmtId="0" fontId="14" fillId="36" borderId="49" xfId="0" applyFont="1" applyFill="1" applyBorder="1" applyAlignment="1">
      <alignment/>
    </xf>
    <xf numFmtId="0" fontId="16" fillId="36" borderId="50" xfId="0" applyFont="1" applyFill="1" applyBorder="1" applyAlignment="1" applyProtection="1">
      <alignment horizontal="center"/>
      <protection locked="0"/>
    </xf>
    <xf numFmtId="0" fontId="16" fillId="36" borderId="45" xfId="0" applyFont="1" applyFill="1" applyBorder="1" applyAlignment="1" applyProtection="1">
      <alignment horizontal="center"/>
      <protection locked="0"/>
    </xf>
    <xf numFmtId="0" fontId="16" fillId="36" borderId="46" xfId="0" applyFont="1" applyFill="1" applyBorder="1" applyAlignment="1" applyProtection="1">
      <alignment horizontal="center"/>
      <protection locked="0"/>
    </xf>
    <xf numFmtId="0" fontId="16" fillId="36" borderId="51" xfId="0" applyFont="1" applyFill="1" applyBorder="1" applyAlignment="1" applyProtection="1">
      <alignment horizontal="center"/>
      <protection locked="0"/>
    </xf>
    <xf numFmtId="0" fontId="16" fillId="36" borderId="47" xfId="0" applyFont="1" applyFill="1" applyBorder="1" applyAlignment="1" applyProtection="1">
      <alignment horizontal="center"/>
      <protection locked="0"/>
    </xf>
    <xf numFmtId="0" fontId="16" fillId="36" borderId="48" xfId="0" applyFont="1" applyFill="1" applyBorder="1" applyAlignment="1" applyProtection="1">
      <alignment horizontal="center"/>
      <protection locked="0"/>
    </xf>
    <xf numFmtId="170" fontId="14" fillId="36" borderId="43" xfId="42" applyNumberFormat="1" applyFont="1" applyFill="1" applyBorder="1" applyAlignment="1">
      <alignment horizontal="center" wrapText="1"/>
    </xf>
    <xf numFmtId="17" fontId="2" fillId="36" borderId="0" xfId="0" applyNumberFormat="1" applyFont="1" applyFill="1" applyAlignment="1">
      <alignment/>
    </xf>
    <xf numFmtId="0" fontId="15" fillId="36" borderId="0" xfId="0" applyFont="1" applyFill="1" applyAlignment="1">
      <alignment horizontal="center"/>
    </xf>
    <xf numFmtId="0" fontId="14" fillId="36" borderId="50" xfId="0" applyFont="1" applyFill="1" applyBorder="1" applyAlignment="1">
      <alignment horizontal="center"/>
    </xf>
    <xf numFmtId="0" fontId="14" fillId="36" borderId="0" xfId="0" applyFont="1" applyFill="1" applyBorder="1" applyAlignment="1">
      <alignment horizontal="left"/>
    </xf>
    <xf numFmtId="0" fontId="15" fillId="36" borderId="40" xfId="0" applyFont="1" applyFill="1" applyBorder="1" applyAlignment="1">
      <alignment horizontal="left"/>
    </xf>
    <xf numFmtId="0" fontId="15" fillId="36" borderId="41" xfId="0" applyFont="1" applyFill="1" applyBorder="1" applyAlignment="1">
      <alignment horizontal="left"/>
    </xf>
    <xf numFmtId="0" fontId="14" fillId="36" borderId="42" xfId="0" applyFont="1" applyFill="1" applyBorder="1" applyAlignment="1">
      <alignment/>
    </xf>
    <xf numFmtId="0" fontId="14" fillId="36" borderId="50" xfId="0" applyFont="1" applyFill="1" applyBorder="1" applyAlignment="1">
      <alignment horizontal="center"/>
    </xf>
    <xf numFmtId="0" fontId="14" fillId="36" borderId="51" xfId="0" applyFont="1" applyFill="1" applyBorder="1" applyAlignment="1">
      <alignment horizontal="center"/>
    </xf>
    <xf numFmtId="173" fontId="14" fillId="36" borderId="40" xfId="42" applyNumberFormat="1" applyFont="1" applyFill="1" applyBorder="1" applyAlignment="1" quotePrefix="1">
      <alignment horizontal="center"/>
    </xf>
    <xf numFmtId="173" fontId="14" fillId="36" borderId="41" xfId="42" applyNumberFormat="1" applyFont="1" applyFill="1" applyBorder="1" applyAlignment="1" quotePrefix="1">
      <alignment horizontal="center"/>
    </xf>
    <xf numFmtId="168" fontId="14" fillId="36" borderId="40" xfId="59" applyNumberFormat="1" applyFont="1" applyFill="1" applyBorder="1" applyAlignment="1" quotePrefix="1">
      <alignment horizontal="center"/>
    </xf>
    <xf numFmtId="168" fontId="14" fillId="36" borderId="41" xfId="59" applyNumberFormat="1" applyFont="1" applyFill="1" applyBorder="1" applyAlignment="1" quotePrefix="1">
      <alignment horizontal="center"/>
    </xf>
    <xf numFmtId="0" fontId="14" fillId="36" borderId="37" xfId="0" applyFont="1" applyFill="1" applyBorder="1" applyAlignment="1">
      <alignment horizontal="center"/>
    </xf>
    <xf numFmtId="0" fontId="14" fillId="36" borderId="38" xfId="0" applyFont="1" applyFill="1" applyBorder="1" applyAlignment="1">
      <alignment horizontal="center"/>
    </xf>
    <xf numFmtId="0" fontId="14" fillId="36" borderId="3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archmontyc.org/racing/memday-results.htm"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BF32"/>
  <sheetViews>
    <sheetView showGridLines="0" tabSelected="1" zoomScalePageLayoutView="0" workbookViewId="0" topLeftCell="A1">
      <pane xSplit="6" ySplit="10" topLeftCell="G11" activePane="bottomRight" state="frozen"/>
      <selection pane="topLeft" activeCell="A1" sqref="A1"/>
      <selection pane="topRight" activeCell="F1" sqref="F1"/>
      <selection pane="bottomLeft" activeCell="A11" sqref="A11"/>
      <selection pane="bottomRight" activeCell="A1" sqref="A1"/>
    </sheetView>
  </sheetViews>
  <sheetFormatPr defaultColWidth="9.140625" defaultRowHeight="12.75"/>
  <cols>
    <col min="1" max="1" width="3.00390625" style="61" customWidth="1"/>
    <col min="2" max="2" width="2.421875" style="61" customWidth="1"/>
    <col min="3" max="3" width="38.28125" style="61" customWidth="1"/>
    <col min="4" max="4" width="3.8515625" style="58" customWidth="1"/>
    <col min="5" max="5" width="3.28125" style="59" customWidth="1"/>
    <col min="6" max="6" width="9.140625" style="60" customWidth="1"/>
    <col min="7" max="10" width="5.140625" style="61" customWidth="1"/>
    <col min="11" max="51" width="4.140625" style="61" customWidth="1"/>
    <col min="52" max="52" width="9.140625" style="61" customWidth="1"/>
    <col min="53" max="53" width="9.140625" style="58" customWidth="1"/>
    <col min="54" max="54" width="6.8515625" style="58" customWidth="1"/>
    <col min="55" max="55" width="28.421875" style="58" bestFit="1" customWidth="1"/>
    <col min="56" max="56" width="6.8515625" style="58" customWidth="1"/>
    <col min="57" max="57" width="7.7109375" style="58" bestFit="1" customWidth="1"/>
    <col min="58" max="16384" width="9.140625" style="61" customWidth="1"/>
  </cols>
  <sheetData>
    <row r="2" ht="11.25">
      <c r="C2" s="57" t="s">
        <v>153</v>
      </c>
    </row>
    <row r="3" ht="11.25">
      <c r="C3" s="61" t="s">
        <v>416</v>
      </c>
    </row>
    <row r="4" spans="3:51" ht="11.25">
      <c r="C4" s="61" t="s">
        <v>169</v>
      </c>
      <c r="G4" s="62" t="s">
        <v>136</v>
      </c>
      <c r="H4" s="63"/>
      <c r="I4" s="63"/>
      <c r="J4" s="63"/>
      <c r="K4" s="63"/>
      <c r="L4" s="63"/>
      <c r="M4" s="63"/>
      <c r="N4" s="63"/>
      <c r="O4" s="63"/>
      <c r="P4" s="93"/>
      <c r="Q4" s="93"/>
      <c r="R4" s="93"/>
      <c r="S4" s="93"/>
      <c r="T4" s="93"/>
      <c r="U4" s="63"/>
      <c r="V4" s="63"/>
      <c r="W4" s="63"/>
      <c r="X4" s="64"/>
      <c r="AG4" s="62" t="s">
        <v>137</v>
      </c>
      <c r="AH4" s="63"/>
      <c r="AI4" s="63"/>
      <c r="AJ4" s="63"/>
      <c r="AK4" s="63"/>
      <c r="AL4" s="63"/>
      <c r="AM4" s="63"/>
      <c r="AN4" s="63"/>
      <c r="AO4" s="63"/>
      <c r="AP4" s="63"/>
      <c r="AQ4" s="63"/>
      <c r="AR4" s="63"/>
      <c r="AS4" s="63"/>
      <c r="AT4" s="63"/>
      <c r="AU4" s="63"/>
      <c r="AV4" s="63"/>
      <c r="AW4" s="63"/>
      <c r="AX4" s="63"/>
      <c r="AY4" s="63"/>
    </row>
    <row r="5" spans="7:51" ht="11.25">
      <c r="G5" s="179" t="s">
        <v>165</v>
      </c>
      <c r="H5" s="180"/>
      <c r="I5" s="180"/>
      <c r="J5" s="181"/>
      <c r="K5" s="179" t="s">
        <v>173</v>
      </c>
      <c r="L5" s="181"/>
      <c r="M5" s="179" t="s">
        <v>174</v>
      </c>
      <c r="N5" s="181"/>
      <c r="O5" s="98" t="s">
        <v>181</v>
      </c>
      <c r="P5" s="97" t="s">
        <v>183</v>
      </c>
      <c r="Q5" s="95"/>
      <c r="R5" s="95"/>
      <c r="S5" s="95"/>
      <c r="T5" s="96"/>
      <c r="U5" s="180" t="s">
        <v>179</v>
      </c>
      <c r="V5" s="180"/>
      <c r="W5" s="180"/>
      <c r="X5" s="181"/>
      <c r="Y5" s="179" t="s">
        <v>122</v>
      </c>
      <c r="Z5" s="180"/>
      <c r="AA5" s="180"/>
      <c r="AB5" s="180"/>
      <c r="AC5" s="180"/>
      <c r="AD5" s="180"/>
      <c r="AE5" s="180"/>
      <c r="AF5" s="181"/>
      <c r="AG5" s="179" t="s">
        <v>178</v>
      </c>
      <c r="AH5" s="180"/>
      <c r="AI5" s="180"/>
      <c r="AJ5" s="181"/>
      <c r="AK5" s="179" t="s">
        <v>182</v>
      </c>
      <c r="AL5" s="180"/>
      <c r="AM5" s="180"/>
      <c r="AN5" s="180"/>
      <c r="AO5" s="181"/>
      <c r="AP5" s="179" t="s">
        <v>180</v>
      </c>
      <c r="AQ5" s="180"/>
      <c r="AR5" s="180"/>
      <c r="AS5" s="98" t="s">
        <v>173</v>
      </c>
      <c r="AT5" s="98" t="s">
        <v>181</v>
      </c>
      <c r="AU5" s="179" t="s">
        <v>139</v>
      </c>
      <c r="AV5" s="180"/>
      <c r="AW5" s="180"/>
      <c r="AX5" s="180"/>
      <c r="AY5" s="181"/>
    </row>
    <row r="6" spans="3:51" ht="11.25">
      <c r="C6" s="72"/>
      <c r="D6" s="73"/>
      <c r="E6" s="74"/>
      <c r="F6" s="75" t="s">
        <v>0</v>
      </c>
      <c r="G6" s="83" t="s">
        <v>130</v>
      </c>
      <c r="H6" s="83" t="s">
        <v>130</v>
      </c>
      <c r="I6" s="83" t="s">
        <v>130</v>
      </c>
      <c r="J6" s="83" t="s">
        <v>130</v>
      </c>
      <c r="K6" s="83" t="s">
        <v>130</v>
      </c>
      <c r="L6" s="83" t="s">
        <v>130</v>
      </c>
      <c r="M6" s="83" t="s">
        <v>130</v>
      </c>
      <c r="N6" s="83" t="s">
        <v>130</v>
      </c>
      <c r="O6" s="83" t="s">
        <v>130</v>
      </c>
      <c r="P6" s="94" t="s">
        <v>262</v>
      </c>
      <c r="Q6" s="94" t="s">
        <v>130</v>
      </c>
      <c r="R6" s="94" t="s">
        <v>262</v>
      </c>
      <c r="S6" s="94" t="s">
        <v>262</v>
      </c>
      <c r="T6" s="94" t="s">
        <v>262</v>
      </c>
      <c r="U6" s="83" t="s">
        <v>267</v>
      </c>
      <c r="V6" s="83" t="s">
        <v>267</v>
      </c>
      <c r="W6" s="83" t="s">
        <v>130</v>
      </c>
      <c r="X6" s="83" t="s">
        <v>267</v>
      </c>
      <c r="Y6" s="83"/>
      <c r="Z6" s="83"/>
      <c r="AA6" s="83"/>
      <c r="AB6" s="83"/>
      <c r="AC6" s="83" t="s">
        <v>130</v>
      </c>
      <c r="AD6" s="83" t="s">
        <v>130</v>
      </c>
      <c r="AE6" s="83" t="s">
        <v>130</v>
      </c>
      <c r="AF6" s="83" t="s">
        <v>130</v>
      </c>
      <c r="AG6" s="83"/>
      <c r="AH6" s="83"/>
      <c r="AI6" s="83" t="s">
        <v>130</v>
      </c>
      <c r="AJ6" s="83" t="s">
        <v>349</v>
      </c>
      <c r="AK6" s="83" t="s">
        <v>349</v>
      </c>
      <c r="AL6" s="83" t="s">
        <v>267</v>
      </c>
      <c r="AM6" s="83" t="s">
        <v>267</v>
      </c>
      <c r="AN6" s="83" t="s">
        <v>267</v>
      </c>
      <c r="AO6" s="83" t="s">
        <v>130</v>
      </c>
      <c r="AP6" s="83"/>
      <c r="AQ6" s="83"/>
      <c r="AR6" s="83"/>
      <c r="AS6" s="83" t="s">
        <v>267</v>
      </c>
      <c r="AT6" s="83"/>
      <c r="AU6" s="83" t="s">
        <v>130</v>
      </c>
      <c r="AV6" s="83" t="s">
        <v>130</v>
      </c>
      <c r="AW6" s="83" t="s">
        <v>130</v>
      </c>
      <c r="AX6" s="83" t="s">
        <v>130</v>
      </c>
      <c r="AY6" s="83" t="s">
        <v>130</v>
      </c>
    </row>
    <row r="7" spans="3:51" ht="11.25">
      <c r="C7" s="76"/>
      <c r="D7" s="77"/>
      <c r="E7" s="78"/>
      <c r="F7" s="79" t="s">
        <v>1</v>
      </c>
      <c r="G7" s="84">
        <v>350</v>
      </c>
      <c r="H7" s="84">
        <v>340</v>
      </c>
      <c r="I7" s="84">
        <v>280</v>
      </c>
      <c r="J7" s="84">
        <v>280</v>
      </c>
      <c r="K7" s="83">
        <v>45</v>
      </c>
      <c r="L7" s="83">
        <v>45</v>
      </c>
      <c r="M7" s="83">
        <v>215</v>
      </c>
      <c r="N7" s="83">
        <v>190</v>
      </c>
      <c r="O7" s="83">
        <v>310</v>
      </c>
      <c r="P7" s="83">
        <v>350</v>
      </c>
      <c r="Q7" s="83">
        <v>350</v>
      </c>
      <c r="R7" s="83">
        <v>230</v>
      </c>
      <c r="S7" s="83">
        <v>230</v>
      </c>
      <c r="T7" s="83">
        <v>230</v>
      </c>
      <c r="U7" s="83">
        <v>170</v>
      </c>
      <c r="V7" s="83">
        <v>170</v>
      </c>
      <c r="W7" s="83">
        <v>220</v>
      </c>
      <c r="X7" s="83">
        <v>220</v>
      </c>
      <c r="Y7" s="83"/>
      <c r="Z7" s="83"/>
      <c r="AA7" s="83"/>
      <c r="AB7" s="83"/>
      <c r="AC7" s="83">
        <v>40</v>
      </c>
      <c r="AD7" s="83">
        <v>90</v>
      </c>
      <c r="AE7" s="83">
        <v>90</v>
      </c>
      <c r="AF7" s="83">
        <v>100</v>
      </c>
      <c r="AG7" s="83">
        <v>330</v>
      </c>
      <c r="AH7" s="83">
        <v>330</v>
      </c>
      <c r="AI7" s="83">
        <v>310</v>
      </c>
      <c r="AJ7" s="83">
        <v>310</v>
      </c>
      <c r="AK7" s="83">
        <v>220</v>
      </c>
      <c r="AL7" s="83">
        <v>220</v>
      </c>
      <c r="AM7" s="83">
        <v>220</v>
      </c>
      <c r="AN7" s="83">
        <v>240</v>
      </c>
      <c r="AO7" s="83">
        <v>200</v>
      </c>
      <c r="AP7" s="83"/>
      <c r="AQ7" s="83"/>
      <c r="AR7" s="83"/>
      <c r="AS7" s="83">
        <v>160</v>
      </c>
      <c r="AT7" s="83"/>
      <c r="AU7" s="83">
        <v>220</v>
      </c>
      <c r="AV7" s="83">
        <v>210</v>
      </c>
      <c r="AW7" s="83">
        <v>200</v>
      </c>
      <c r="AX7" s="83">
        <v>350</v>
      </c>
      <c r="AY7" s="83">
        <v>330</v>
      </c>
    </row>
    <row r="8" spans="3:51" ht="11.25">
      <c r="C8" s="76"/>
      <c r="D8" s="77"/>
      <c r="E8" s="78"/>
      <c r="F8" s="79" t="s">
        <v>2</v>
      </c>
      <c r="G8" s="83" t="s">
        <v>134</v>
      </c>
      <c r="H8" s="83" t="s">
        <v>134</v>
      </c>
      <c r="I8" s="83" t="s">
        <v>154</v>
      </c>
      <c r="J8" s="85" t="s">
        <v>154</v>
      </c>
      <c r="K8" s="86" t="s">
        <v>167</v>
      </c>
      <c r="L8" s="86" t="s">
        <v>168</v>
      </c>
      <c r="M8" s="85" t="s">
        <v>175</v>
      </c>
      <c r="N8" s="85" t="s">
        <v>175</v>
      </c>
      <c r="O8" s="86" t="s">
        <v>175</v>
      </c>
      <c r="P8" s="85" t="s">
        <v>263</v>
      </c>
      <c r="Q8" s="85" t="s">
        <v>264</v>
      </c>
      <c r="R8" s="85" t="s">
        <v>265</v>
      </c>
      <c r="S8" s="85" t="s">
        <v>263</v>
      </c>
      <c r="T8" s="85" t="s">
        <v>266</v>
      </c>
      <c r="U8" s="85" t="s">
        <v>268</v>
      </c>
      <c r="V8" s="85" t="s">
        <v>269</v>
      </c>
      <c r="W8" s="85" t="s">
        <v>167</v>
      </c>
      <c r="X8" s="85" t="s">
        <v>167</v>
      </c>
      <c r="Y8" s="85"/>
      <c r="Z8" s="85"/>
      <c r="AA8" s="85"/>
      <c r="AB8" s="85"/>
      <c r="AC8" s="85" t="s">
        <v>311</v>
      </c>
      <c r="AD8" s="85" t="s">
        <v>167</v>
      </c>
      <c r="AE8" s="85" t="s">
        <v>168</v>
      </c>
      <c r="AF8" s="85" t="s">
        <v>310</v>
      </c>
      <c r="AG8" s="86" t="s">
        <v>344</v>
      </c>
      <c r="AH8" s="85" t="s">
        <v>266</v>
      </c>
      <c r="AI8" s="85">
        <v>5</v>
      </c>
      <c r="AJ8" s="85">
        <v>5</v>
      </c>
      <c r="AK8" s="85">
        <v>5</v>
      </c>
      <c r="AL8" s="85">
        <v>5</v>
      </c>
      <c r="AM8" s="85">
        <v>5</v>
      </c>
      <c r="AN8" s="85">
        <v>8</v>
      </c>
      <c r="AO8" s="85">
        <v>6</v>
      </c>
      <c r="AP8" s="85"/>
      <c r="AQ8" s="85"/>
      <c r="AR8" s="85"/>
      <c r="AS8" s="85">
        <v>3</v>
      </c>
      <c r="AT8" s="85"/>
      <c r="AU8" s="85">
        <v>6</v>
      </c>
      <c r="AV8" s="85">
        <v>5</v>
      </c>
      <c r="AW8" s="85">
        <v>8</v>
      </c>
      <c r="AX8" s="85">
        <v>15</v>
      </c>
      <c r="AY8" s="85">
        <v>15</v>
      </c>
    </row>
    <row r="9" spans="3:51" ht="11.25">
      <c r="C9" s="80"/>
      <c r="D9" s="77">
        <f>COUNTIF($G9:AY9,"&gt;0")</f>
        <v>45</v>
      </c>
      <c r="E9" s="78"/>
      <c r="F9" s="79" t="s">
        <v>3</v>
      </c>
      <c r="G9" s="83">
        <v>9</v>
      </c>
      <c r="H9" s="83">
        <v>8</v>
      </c>
      <c r="I9" s="83">
        <v>8</v>
      </c>
      <c r="J9" s="83">
        <v>8</v>
      </c>
      <c r="K9" s="83">
        <v>10</v>
      </c>
      <c r="L9" s="83">
        <v>9</v>
      </c>
      <c r="M9" s="83">
        <v>8</v>
      </c>
      <c r="N9" s="83">
        <v>6</v>
      </c>
      <c r="O9" s="83">
        <v>5</v>
      </c>
      <c r="P9" s="83">
        <v>11</v>
      </c>
      <c r="Q9" s="83">
        <v>10</v>
      </c>
      <c r="R9" s="83">
        <v>11</v>
      </c>
      <c r="S9" s="83">
        <v>11</v>
      </c>
      <c r="T9" s="83">
        <v>10</v>
      </c>
      <c r="U9" s="83">
        <v>9</v>
      </c>
      <c r="V9" s="83">
        <v>8</v>
      </c>
      <c r="W9" s="83">
        <v>9</v>
      </c>
      <c r="X9" s="83">
        <v>7</v>
      </c>
      <c r="Y9" s="83">
        <v>15</v>
      </c>
      <c r="Z9" s="83">
        <v>15</v>
      </c>
      <c r="AA9" s="83">
        <v>17</v>
      </c>
      <c r="AB9" s="83">
        <v>16</v>
      </c>
      <c r="AC9" s="83">
        <v>14</v>
      </c>
      <c r="AD9" s="83">
        <v>13</v>
      </c>
      <c r="AE9" s="83">
        <v>13</v>
      </c>
      <c r="AF9" s="83">
        <v>13</v>
      </c>
      <c r="AG9" s="83">
        <v>7</v>
      </c>
      <c r="AH9" s="83">
        <v>7</v>
      </c>
      <c r="AI9" s="83">
        <v>11</v>
      </c>
      <c r="AJ9" s="83">
        <v>11</v>
      </c>
      <c r="AK9" s="83">
        <v>8</v>
      </c>
      <c r="AL9" s="83">
        <v>8</v>
      </c>
      <c r="AM9" s="83">
        <v>8</v>
      </c>
      <c r="AN9" s="83">
        <v>8</v>
      </c>
      <c r="AO9" s="83">
        <v>8</v>
      </c>
      <c r="AP9" s="83">
        <v>11</v>
      </c>
      <c r="AQ9" s="83">
        <v>6</v>
      </c>
      <c r="AR9" s="83">
        <v>6</v>
      </c>
      <c r="AS9" s="83">
        <v>11</v>
      </c>
      <c r="AT9" s="83">
        <v>10</v>
      </c>
      <c r="AU9" s="83">
        <v>15</v>
      </c>
      <c r="AV9" s="83">
        <v>15</v>
      </c>
      <c r="AW9" s="83">
        <v>15</v>
      </c>
      <c r="AX9" s="83">
        <v>16</v>
      </c>
      <c r="AY9" s="83">
        <v>16</v>
      </c>
    </row>
    <row r="10" spans="3:51" ht="37.5">
      <c r="C10" s="81"/>
      <c r="D10" s="71" t="s">
        <v>4</v>
      </c>
      <c r="E10" s="71" t="s">
        <v>5</v>
      </c>
      <c r="F10" s="82" t="s">
        <v>6</v>
      </c>
      <c r="G10" s="71">
        <v>38136</v>
      </c>
      <c r="H10" s="71">
        <v>38136</v>
      </c>
      <c r="I10" s="71">
        <v>38137</v>
      </c>
      <c r="J10" s="71">
        <v>38137</v>
      </c>
      <c r="K10" s="71">
        <v>38144</v>
      </c>
      <c r="L10" s="71">
        <v>38144</v>
      </c>
      <c r="M10" s="71">
        <v>38151</v>
      </c>
      <c r="N10" s="71">
        <v>38151</v>
      </c>
      <c r="O10" s="71">
        <v>38157</v>
      </c>
      <c r="P10" s="71">
        <v>38164</v>
      </c>
      <c r="Q10" s="71">
        <v>38164</v>
      </c>
      <c r="R10" s="71">
        <v>38165</v>
      </c>
      <c r="S10" s="71">
        <v>38165</v>
      </c>
      <c r="T10" s="71">
        <v>38165</v>
      </c>
      <c r="U10" s="71">
        <v>38171</v>
      </c>
      <c r="V10" s="71">
        <v>38171</v>
      </c>
      <c r="W10" s="71">
        <v>38172</v>
      </c>
      <c r="X10" s="71">
        <v>38172</v>
      </c>
      <c r="Y10" s="71">
        <v>38185</v>
      </c>
      <c r="Z10" s="71">
        <v>38185</v>
      </c>
      <c r="AA10" s="71">
        <v>38186</v>
      </c>
      <c r="AB10" s="71">
        <v>38186</v>
      </c>
      <c r="AC10" s="71">
        <v>38192</v>
      </c>
      <c r="AD10" s="71">
        <v>38193</v>
      </c>
      <c r="AE10" s="71">
        <v>38193</v>
      </c>
      <c r="AF10" s="71">
        <v>38193</v>
      </c>
      <c r="AG10" s="71">
        <v>38206</v>
      </c>
      <c r="AH10" s="71">
        <v>38206</v>
      </c>
      <c r="AI10" s="71">
        <v>38207</v>
      </c>
      <c r="AJ10" s="71">
        <v>38207</v>
      </c>
      <c r="AK10" s="71">
        <v>38227</v>
      </c>
      <c r="AL10" s="71">
        <v>38227</v>
      </c>
      <c r="AM10" s="71">
        <v>38227</v>
      </c>
      <c r="AN10" s="71">
        <v>38228</v>
      </c>
      <c r="AO10" s="71">
        <v>38228</v>
      </c>
      <c r="AP10" s="71">
        <v>38234</v>
      </c>
      <c r="AQ10" s="71">
        <v>38235</v>
      </c>
      <c r="AR10" s="71">
        <v>38235</v>
      </c>
      <c r="AS10" s="71">
        <v>38242</v>
      </c>
      <c r="AT10" s="71">
        <v>38263</v>
      </c>
      <c r="AU10" s="71">
        <v>38269</v>
      </c>
      <c r="AV10" s="71">
        <v>38269</v>
      </c>
      <c r="AW10" s="71">
        <v>38269</v>
      </c>
      <c r="AX10" s="71">
        <v>38270</v>
      </c>
      <c r="AY10" s="71">
        <v>38270</v>
      </c>
    </row>
    <row r="11" spans="2:58" ht="12.75">
      <c r="B11" s="61">
        <v>1</v>
      </c>
      <c r="C11" s="106" t="s">
        <v>149</v>
      </c>
      <c r="D11" s="92">
        <f>COUNTA(G11:AY11)</f>
        <v>33</v>
      </c>
      <c r="E11" s="92">
        <f aca="true" t="shared" si="0" ref="E11:E29">MIN(INT(D11/10),3)</f>
        <v>3</v>
      </c>
      <c r="F11" s="107">
        <f>C_S_G($G11:AY11,$G$9:AY$9,csg_table,D$9,E11)</f>
        <v>0.9207708779443254</v>
      </c>
      <c r="G11" s="92">
        <v>2</v>
      </c>
      <c r="H11" s="92">
        <v>4</v>
      </c>
      <c r="I11" s="92">
        <v>3</v>
      </c>
      <c r="J11" s="92">
        <v>4</v>
      </c>
      <c r="K11" s="92"/>
      <c r="L11" s="92"/>
      <c r="M11" s="92"/>
      <c r="N11" s="92"/>
      <c r="O11" s="92"/>
      <c r="P11" s="92">
        <v>2</v>
      </c>
      <c r="Q11" s="92">
        <v>1</v>
      </c>
      <c r="R11" s="92">
        <v>2</v>
      </c>
      <c r="S11" s="92">
        <v>2</v>
      </c>
      <c r="T11" s="92">
        <v>1</v>
      </c>
      <c r="U11" s="92">
        <v>1</v>
      </c>
      <c r="V11" s="92">
        <v>1</v>
      </c>
      <c r="W11" s="92">
        <v>4</v>
      </c>
      <c r="X11" s="92">
        <v>3</v>
      </c>
      <c r="Y11" s="92">
        <v>2</v>
      </c>
      <c r="Z11" s="92">
        <v>2</v>
      </c>
      <c r="AA11" s="92">
        <v>5</v>
      </c>
      <c r="AB11" s="92">
        <v>1</v>
      </c>
      <c r="AC11" s="92">
        <v>6</v>
      </c>
      <c r="AD11" s="92">
        <v>1</v>
      </c>
      <c r="AE11" s="92">
        <v>3</v>
      </c>
      <c r="AF11" s="92">
        <v>5</v>
      </c>
      <c r="AG11" s="92">
        <v>1</v>
      </c>
      <c r="AH11" s="92">
        <v>3</v>
      </c>
      <c r="AI11" s="92">
        <v>2</v>
      </c>
      <c r="AJ11" s="92">
        <v>6</v>
      </c>
      <c r="AK11" s="92">
        <v>1</v>
      </c>
      <c r="AL11" s="92">
        <v>3</v>
      </c>
      <c r="AM11" s="92">
        <v>4</v>
      </c>
      <c r="AN11" s="92">
        <v>1</v>
      </c>
      <c r="AO11" s="92">
        <v>3</v>
      </c>
      <c r="AP11" s="92">
        <v>1</v>
      </c>
      <c r="AQ11" s="92">
        <v>3</v>
      </c>
      <c r="AR11" s="92">
        <v>1</v>
      </c>
      <c r="AS11" s="92"/>
      <c r="AT11" s="92"/>
      <c r="AU11" s="92"/>
      <c r="AV11" s="92"/>
      <c r="AW11" s="92"/>
      <c r="AX11" s="92"/>
      <c r="AY11" s="92"/>
      <c r="BB11" s="16">
        <v>1</v>
      </c>
      <c r="BC11" s="65" t="s">
        <v>421</v>
      </c>
      <c r="BD11" s="67">
        <f>F11</f>
        <v>0.9207708779443254</v>
      </c>
      <c r="BE11" s="67">
        <v>0.9244218838127467</v>
      </c>
      <c r="BF11" s="67">
        <f>F11/BE11</f>
        <v>0.9960504982277542</v>
      </c>
    </row>
    <row r="12" spans="2:58" ht="12.75">
      <c r="B12" s="61">
        <v>2</v>
      </c>
      <c r="C12" s="65" t="s">
        <v>177</v>
      </c>
      <c r="D12" s="66">
        <f>COUNTA(G12:AY12)+1</f>
        <v>26</v>
      </c>
      <c r="E12" s="66">
        <f t="shared" si="0"/>
        <v>2</v>
      </c>
      <c r="F12" s="67">
        <f>C_S_G($G12:AY12,$G$9:AY$9,csg_table,D$9,E12)</f>
        <v>0.8996397323726196</v>
      </c>
      <c r="G12" s="66"/>
      <c r="H12" s="66"/>
      <c r="I12" s="66"/>
      <c r="J12" s="66"/>
      <c r="K12" s="66">
        <v>3</v>
      </c>
      <c r="L12" s="66">
        <v>4</v>
      </c>
      <c r="M12" s="66">
        <v>1</v>
      </c>
      <c r="N12" s="66"/>
      <c r="O12" s="66"/>
      <c r="P12" s="66"/>
      <c r="Q12" s="66"/>
      <c r="R12" s="66"/>
      <c r="S12" s="66"/>
      <c r="T12" s="66"/>
      <c r="U12" s="66">
        <v>7</v>
      </c>
      <c r="V12" s="66">
        <v>2</v>
      </c>
      <c r="W12" s="66">
        <v>1</v>
      </c>
      <c r="X12" s="66">
        <v>4</v>
      </c>
      <c r="Y12" s="66">
        <v>5</v>
      </c>
      <c r="Z12" s="66">
        <v>1</v>
      </c>
      <c r="AA12" s="66">
        <v>1</v>
      </c>
      <c r="AB12" s="66">
        <v>3</v>
      </c>
      <c r="AC12" s="66">
        <v>2</v>
      </c>
      <c r="AD12" s="66">
        <v>3</v>
      </c>
      <c r="AE12" s="66">
        <v>4</v>
      </c>
      <c r="AF12" s="66">
        <v>6</v>
      </c>
      <c r="AG12" s="66"/>
      <c r="AH12" s="66"/>
      <c r="AI12" s="66"/>
      <c r="AJ12" s="66"/>
      <c r="AK12" s="66"/>
      <c r="AL12" s="66"/>
      <c r="AM12" s="66"/>
      <c r="AN12" s="66"/>
      <c r="AO12" s="66"/>
      <c r="AP12" s="66">
        <v>4</v>
      </c>
      <c r="AQ12" s="66">
        <v>2</v>
      </c>
      <c r="AR12" s="66">
        <v>3</v>
      </c>
      <c r="AS12" s="66">
        <v>8</v>
      </c>
      <c r="AT12" s="66">
        <v>4</v>
      </c>
      <c r="AU12" s="66">
        <v>6</v>
      </c>
      <c r="AV12" s="66">
        <v>2</v>
      </c>
      <c r="AW12" s="66">
        <v>2</v>
      </c>
      <c r="AX12" s="66">
        <v>1</v>
      </c>
      <c r="AY12" s="66">
        <v>1</v>
      </c>
      <c r="BB12" s="16">
        <v>2</v>
      </c>
      <c r="BC12" s="65" t="s">
        <v>420</v>
      </c>
      <c r="BD12" s="67">
        <f>F14</f>
        <v>0.8939621507960348</v>
      </c>
      <c r="BE12" s="67">
        <v>0.9054699946893255</v>
      </c>
      <c r="BF12" s="67">
        <f>F14/BE12</f>
        <v>0.9872907507031868</v>
      </c>
    </row>
    <row r="13" spans="2:58" ht="12.75">
      <c r="B13" s="61">
        <v>3</v>
      </c>
      <c r="C13" s="65" t="s">
        <v>185</v>
      </c>
      <c r="D13" s="66">
        <f>COUNTA(G13:AY13)</f>
        <v>27</v>
      </c>
      <c r="E13" s="66">
        <f t="shared" si="0"/>
        <v>2</v>
      </c>
      <c r="F13" s="67">
        <f>C_S_G($G13:AY13,$G$9:AY$9,csg_table,D$9,E13)</f>
        <v>0.8959232613908873</v>
      </c>
      <c r="G13" s="66">
        <v>3</v>
      </c>
      <c r="H13" s="66">
        <v>1</v>
      </c>
      <c r="I13" s="66">
        <v>1</v>
      </c>
      <c r="J13" s="66">
        <v>3</v>
      </c>
      <c r="K13" s="66">
        <v>6</v>
      </c>
      <c r="L13" s="66">
        <v>6</v>
      </c>
      <c r="M13" s="66"/>
      <c r="N13" s="66"/>
      <c r="O13" s="66">
        <v>2</v>
      </c>
      <c r="P13" s="66"/>
      <c r="Q13" s="66"/>
      <c r="R13" s="66"/>
      <c r="S13" s="66"/>
      <c r="T13" s="66"/>
      <c r="U13" s="66"/>
      <c r="V13" s="66"/>
      <c r="W13" s="66"/>
      <c r="X13" s="66"/>
      <c r="Y13" s="66">
        <v>3</v>
      </c>
      <c r="Z13" s="66">
        <v>3</v>
      </c>
      <c r="AA13" s="66">
        <v>3</v>
      </c>
      <c r="AB13" s="66">
        <v>2</v>
      </c>
      <c r="AC13" s="66">
        <v>7</v>
      </c>
      <c r="AD13" s="66">
        <v>2</v>
      </c>
      <c r="AE13" s="66">
        <v>8</v>
      </c>
      <c r="AF13" s="66">
        <v>10</v>
      </c>
      <c r="AG13" s="66">
        <v>6</v>
      </c>
      <c r="AH13" s="66">
        <v>2</v>
      </c>
      <c r="AI13" s="66">
        <v>1</v>
      </c>
      <c r="AJ13" s="66">
        <v>1</v>
      </c>
      <c r="AK13" s="66"/>
      <c r="AL13" s="66"/>
      <c r="AM13" s="66"/>
      <c r="AN13" s="66"/>
      <c r="AO13" s="66"/>
      <c r="AP13" s="66">
        <v>2</v>
      </c>
      <c r="AQ13" s="66"/>
      <c r="AR13" s="66"/>
      <c r="AS13" s="66">
        <v>1</v>
      </c>
      <c r="AT13" s="66">
        <v>1</v>
      </c>
      <c r="AU13" s="66">
        <v>1</v>
      </c>
      <c r="AV13" s="66">
        <v>7</v>
      </c>
      <c r="AW13" s="66">
        <v>3</v>
      </c>
      <c r="AX13" s="66">
        <v>2</v>
      </c>
      <c r="AY13" s="66">
        <v>5</v>
      </c>
      <c r="BB13" s="16">
        <v>3</v>
      </c>
      <c r="BC13" s="65" t="s">
        <v>273</v>
      </c>
      <c r="BD13" s="67">
        <f>F16</f>
        <v>0.8572127139364303</v>
      </c>
      <c r="BE13" s="67">
        <v>0.8917306052855924</v>
      </c>
      <c r="BF13" s="67">
        <f>F16/BE13</f>
        <v>0.96129112184267</v>
      </c>
    </row>
    <row r="14" spans="2:58" ht="12.75">
      <c r="B14" s="61">
        <v>4</v>
      </c>
      <c r="C14" s="65" t="s">
        <v>184</v>
      </c>
      <c r="D14" s="66">
        <f>COUNTA(G14:AY14)</f>
        <v>45</v>
      </c>
      <c r="E14" s="66">
        <f t="shared" si="0"/>
        <v>3</v>
      </c>
      <c r="F14" s="67">
        <f>C_S_G($G14:AY14,$G$9:AY$9,csg_table,D$9,E14)</f>
        <v>0.8939621507960348</v>
      </c>
      <c r="G14" s="66">
        <v>1</v>
      </c>
      <c r="H14" s="66">
        <v>2</v>
      </c>
      <c r="I14" s="66">
        <v>2</v>
      </c>
      <c r="J14" s="66">
        <v>1</v>
      </c>
      <c r="K14" s="66">
        <v>1</v>
      </c>
      <c r="L14" s="66">
        <v>2</v>
      </c>
      <c r="M14" s="66">
        <v>2</v>
      </c>
      <c r="N14" s="66">
        <v>1</v>
      </c>
      <c r="O14" s="66">
        <v>1</v>
      </c>
      <c r="P14" s="66">
        <v>1</v>
      </c>
      <c r="Q14" s="66">
        <v>3</v>
      </c>
      <c r="R14" s="66">
        <v>1</v>
      </c>
      <c r="S14" s="66">
        <v>3</v>
      </c>
      <c r="T14" s="66">
        <v>3</v>
      </c>
      <c r="U14" s="66">
        <v>3</v>
      </c>
      <c r="V14" s="66">
        <v>4</v>
      </c>
      <c r="W14" s="66">
        <v>2</v>
      </c>
      <c r="X14" s="66">
        <v>1</v>
      </c>
      <c r="Y14" s="66">
        <v>1</v>
      </c>
      <c r="Z14" s="66">
        <v>6</v>
      </c>
      <c r="AA14" s="66">
        <v>6</v>
      </c>
      <c r="AB14" s="66">
        <v>6</v>
      </c>
      <c r="AC14" s="66">
        <v>4</v>
      </c>
      <c r="AD14" s="66">
        <v>4</v>
      </c>
      <c r="AE14" s="66">
        <v>6</v>
      </c>
      <c r="AF14" s="66">
        <v>1</v>
      </c>
      <c r="AG14" s="66">
        <v>5</v>
      </c>
      <c r="AH14" s="66">
        <v>1</v>
      </c>
      <c r="AI14" s="66">
        <v>4</v>
      </c>
      <c r="AJ14" s="66" t="s">
        <v>347</v>
      </c>
      <c r="AK14" s="66">
        <v>4</v>
      </c>
      <c r="AL14" s="66">
        <v>1</v>
      </c>
      <c r="AM14" s="66">
        <v>1</v>
      </c>
      <c r="AN14" s="66">
        <v>7</v>
      </c>
      <c r="AO14" s="66">
        <v>1</v>
      </c>
      <c r="AP14" s="66">
        <v>5</v>
      </c>
      <c r="AQ14" s="66">
        <v>4</v>
      </c>
      <c r="AR14" s="66">
        <v>4</v>
      </c>
      <c r="AS14" s="66">
        <v>4</v>
      </c>
      <c r="AT14" s="66">
        <v>2</v>
      </c>
      <c r="AU14" s="66">
        <v>4</v>
      </c>
      <c r="AV14" s="66">
        <v>3</v>
      </c>
      <c r="AW14" s="66">
        <v>7</v>
      </c>
      <c r="AX14" s="66">
        <v>5</v>
      </c>
      <c r="AY14" s="66">
        <v>3</v>
      </c>
      <c r="BB14" s="16">
        <v>4</v>
      </c>
      <c r="BC14" s="65" t="s">
        <v>422</v>
      </c>
      <c r="BD14" s="67">
        <f>F12</f>
        <v>0.8996397323726196</v>
      </c>
      <c r="BE14" s="67">
        <v>0.8877005347593583</v>
      </c>
      <c r="BF14" s="67">
        <f>F12/BE14</f>
        <v>1.013449578034216</v>
      </c>
    </row>
    <row r="15" spans="2:58" ht="12.75">
      <c r="B15" s="61">
        <v>5</v>
      </c>
      <c r="C15" s="65" t="s">
        <v>187</v>
      </c>
      <c r="D15" s="66">
        <f>COUNTA(G15:AY15)+1</f>
        <v>34</v>
      </c>
      <c r="E15" s="66">
        <f t="shared" si="0"/>
        <v>3</v>
      </c>
      <c r="F15" s="67">
        <f>C_S_G($G15:AY15,$G$9:AY$9,csg_table,D$9,E15)</f>
        <v>0.8598912588874947</v>
      </c>
      <c r="G15" s="66">
        <v>5</v>
      </c>
      <c r="H15" s="66">
        <v>5</v>
      </c>
      <c r="I15" s="66">
        <v>5</v>
      </c>
      <c r="J15" s="66">
        <v>5</v>
      </c>
      <c r="K15" s="66">
        <v>2</v>
      </c>
      <c r="L15" s="66">
        <v>1</v>
      </c>
      <c r="M15" s="66">
        <v>3</v>
      </c>
      <c r="N15" s="66">
        <v>3</v>
      </c>
      <c r="O15" s="66">
        <v>4</v>
      </c>
      <c r="P15" s="66"/>
      <c r="Q15" s="66"/>
      <c r="R15" s="66"/>
      <c r="S15" s="66"/>
      <c r="T15" s="66"/>
      <c r="U15" s="66"/>
      <c r="V15" s="66"/>
      <c r="W15" s="66"/>
      <c r="X15" s="66"/>
      <c r="Y15" s="66">
        <v>8</v>
      </c>
      <c r="Z15" s="66">
        <v>4</v>
      </c>
      <c r="AA15" s="66">
        <v>7</v>
      </c>
      <c r="AB15" s="66">
        <v>5</v>
      </c>
      <c r="AC15" s="66">
        <v>1</v>
      </c>
      <c r="AD15" s="66">
        <v>5</v>
      </c>
      <c r="AE15" s="66">
        <v>2</v>
      </c>
      <c r="AF15" s="66">
        <v>3</v>
      </c>
      <c r="AG15" s="66"/>
      <c r="AH15" s="66"/>
      <c r="AI15" s="66">
        <v>5</v>
      </c>
      <c r="AJ15" s="66">
        <v>3</v>
      </c>
      <c r="AK15" s="66">
        <v>2</v>
      </c>
      <c r="AL15" s="66">
        <v>2</v>
      </c>
      <c r="AM15" s="66">
        <v>5</v>
      </c>
      <c r="AN15" s="66">
        <v>2</v>
      </c>
      <c r="AO15" s="66">
        <v>2</v>
      </c>
      <c r="AP15" s="66">
        <v>3</v>
      </c>
      <c r="AQ15" s="66">
        <v>1</v>
      </c>
      <c r="AR15" s="66">
        <v>2</v>
      </c>
      <c r="AS15" s="66"/>
      <c r="AT15" s="66">
        <v>6</v>
      </c>
      <c r="AU15" s="66">
        <v>3</v>
      </c>
      <c r="AV15" s="66">
        <v>5</v>
      </c>
      <c r="AW15" s="66">
        <v>6</v>
      </c>
      <c r="AX15" s="66">
        <v>3</v>
      </c>
      <c r="AY15" s="66">
        <v>8</v>
      </c>
      <c r="BB15" s="16">
        <v>5</v>
      </c>
      <c r="BC15" s="65" t="s">
        <v>425</v>
      </c>
      <c r="BD15" s="67">
        <f>F15</f>
        <v>0.8598912588874947</v>
      </c>
      <c r="BE15" s="67">
        <v>0.8203434610303831</v>
      </c>
      <c r="BF15" s="67">
        <f>F15/BE15</f>
        <v>1.0482088292718736</v>
      </c>
    </row>
    <row r="16" spans="2:58" ht="12.75">
      <c r="B16" s="61">
        <v>6</v>
      </c>
      <c r="C16" s="65" t="s">
        <v>186</v>
      </c>
      <c r="D16" s="66">
        <f>COUNTA(G16:AY16)</f>
        <v>27</v>
      </c>
      <c r="E16" s="66">
        <f t="shared" si="0"/>
        <v>2</v>
      </c>
      <c r="F16" s="67">
        <f>C_S_G($G16:AY16,$G$9:AY$9,csg_table,D$9,E16)</f>
        <v>0.8572127139364303</v>
      </c>
      <c r="G16" s="66"/>
      <c r="H16" s="66"/>
      <c r="I16" s="66"/>
      <c r="J16" s="66"/>
      <c r="K16" s="66">
        <v>4</v>
      </c>
      <c r="L16" s="66">
        <v>3</v>
      </c>
      <c r="M16" s="66">
        <v>4</v>
      </c>
      <c r="N16" s="66">
        <v>2</v>
      </c>
      <c r="O16" s="66"/>
      <c r="P16" s="66">
        <v>3</v>
      </c>
      <c r="Q16" s="66">
        <v>2</v>
      </c>
      <c r="R16" s="66">
        <v>3</v>
      </c>
      <c r="S16" s="66" t="s">
        <v>244</v>
      </c>
      <c r="T16" s="66">
        <v>4</v>
      </c>
      <c r="U16" s="66">
        <v>2</v>
      </c>
      <c r="V16" s="66">
        <v>7</v>
      </c>
      <c r="W16" s="66">
        <v>3</v>
      </c>
      <c r="X16" s="66">
        <v>2</v>
      </c>
      <c r="Y16" s="66">
        <v>4</v>
      </c>
      <c r="Z16" s="66">
        <v>5</v>
      </c>
      <c r="AA16" s="66">
        <v>2</v>
      </c>
      <c r="AB16" s="66">
        <v>4</v>
      </c>
      <c r="AC16" s="66">
        <v>9</v>
      </c>
      <c r="AD16" s="66">
        <v>6</v>
      </c>
      <c r="AE16" s="66">
        <v>1</v>
      </c>
      <c r="AF16" s="66">
        <v>4</v>
      </c>
      <c r="AG16" s="66">
        <v>3</v>
      </c>
      <c r="AH16" s="66">
        <v>5</v>
      </c>
      <c r="AI16" s="66">
        <v>3</v>
      </c>
      <c r="AJ16" s="66">
        <v>4</v>
      </c>
      <c r="AK16" s="66"/>
      <c r="AL16" s="66"/>
      <c r="AM16" s="66"/>
      <c r="AN16" s="66"/>
      <c r="AO16" s="66"/>
      <c r="AP16" s="66"/>
      <c r="AQ16" s="66"/>
      <c r="AR16" s="66"/>
      <c r="AS16" s="66"/>
      <c r="AT16" s="66"/>
      <c r="AU16" s="66"/>
      <c r="AV16" s="66"/>
      <c r="AW16" s="66"/>
      <c r="AX16" s="66">
        <v>12</v>
      </c>
      <c r="AY16" s="66">
        <v>2</v>
      </c>
      <c r="BB16" s="16">
        <v>6</v>
      </c>
      <c r="BC16" s="65" t="s">
        <v>424</v>
      </c>
      <c r="BD16" s="67">
        <f>F18</f>
        <v>0.7490713990920347</v>
      </c>
      <c r="BE16" s="67">
        <v>0.7913513513513514</v>
      </c>
      <c r="BF16" s="67">
        <f>F18/BE16</f>
        <v>0.946572464699634</v>
      </c>
    </row>
    <row r="17" spans="2:58" ht="12.75">
      <c r="B17" s="61">
        <v>7</v>
      </c>
      <c r="C17" s="65" t="s">
        <v>316</v>
      </c>
      <c r="D17" s="66">
        <f>COUNTA(G17:AY17)</f>
        <v>26</v>
      </c>
      <c r="E17" s="66">
        <f t="shared" si="0"/>
        <v>2</v>
      </c>
      <c r="F17" s="67">
        <f>C_S_G($G17:AY17,$G$9:AY$9,csg_table,D$9,E17)</f>
        <v>0.7662141779788839</v>
      </c>
      <c r="G17" s="66"/>
      <c r="H17" s="66"/>
      <c r="I17" s="66"/>
      <c r="J17" s="66"/>
      <c r="K17" s="66"/>
      <c r="L17" s="66"/>
      <c r="M17" s="66"/>
      <c r="N17" s="66"/>
      <c r="O17" s="66">
        <v>3</v>
      </c>
      <c r="P17" s="66"/>
      <c r="Q17" s="66"/>
      <c r="R17" s="66"/>
      <c r="S17" s="66"/>
      <c r="T17" s="66"/>
      <c r="U17" s="66"/>
      <c r="V17" s="66"/>
      <c r="W17" s="66"/>
      <c r="X17" s="66"/>
      <c r="Y17" s="66">
        <v>10</v>
      </c>
      <c r="Z17" s="66">
        <v>9</v>
      </c>
      <c r="AA17" s="66">
        <v>9</v>
      </c>
      <c r="AB17" s="66">
        <v>10</v>
      </c>
      <c r="AC17" s="66">
        <v>11</v>
      </c>
      <c r="AD17" s="66">
        <v>8</v>
      </c>
      <c r="AE17" s="66">
        <v>7</v>
      </c>
      <c r="AF17" s="66">
        <v>7</v>
      </c>
      <c r="AG17" s="66">
        <v>2</v>
      </c>
      <c r="AH17" s="66">
        <v>7</v>
      </c>
      <c r="AI17" s="66">
        <v>8</v>
      </c>
      <c r="AJ17" s="66">
        <v>5</v>
      </c>
      <c r="AK17" s="66">
        <v>3</v>
      </c>
      <c r="AL17" s="66">
        <v>4</v>
      </c>
      <c r="AM17" s="66">
        <v>2</v>
      </c>
      <c r="AN17" s="66">
        <v>4</v>
      </c>
      <c r="AO17" s="66">
        <v>5</v>
      </c>
      <c r="AP17" s="66">
        <v>6</v>
      </c>
      <c r="AQ17" s="66"/>
      <c r="AR17" s="66"/>
      <c r="AS17" s="66">
        <v>2</v>
      </c>
      <c r="AT17" s="66">
        <v>5</v>
      </c>
      <c r="AU17" s="66">
        <v>9</v>
      </c>
      <c r="AV17" s="66">
        <v>8</v>
      </c>
      <c r="AW17" s="66">
        <v>9</v>
      </c>
      <c r="AX17" s="66">
        <v>11</v>
      </c>
      <c r="AY17" s="66">
        <v>11</v>
      </c>
      <c r="BB17" s="16">
        <v>7</v>
      </c>
      <c r="BC17" s="65" t="s">
        <v>275</v>
      </c>
      <c r="BD17" s="67">
        <f>F20</f>
        <v>0.7213504517356157</v>
      </c>
      <c r="BE17" s="67">
        <v>0.737457379444715</v>
      </c>
      <c r="BF17" s="67">
        <f>F20/BE17</f>
        <v>0.9781588358079387</v>
      </c>
    </row>
    <row r="18" spans="2:58" ht="12.75">
      <c r="B18" s="61">
        <v>8</v>
      </c>
      <c r="C18" s="65" t="s">
        <v>189</v>
      </c>
      <c r="D18" s="66">
        <f>COUNTA(G18:AY18)</f>
        <v>32</v>
      </c>
      <c r="E18" s="66">
        <f t="shared" si="0"/>
        <v>3</v>
      </c>
      <c r="F18" s="67">
        <f>C_S_G($G18:AY18,$G$9:AY$9,csg_table,D$9,E18)</f>
        <v>0.7490713990920347</v>
      </c>
      <c r="G18" s="66">
        <v>6</v>
      </c>
      <c r="H18" s="66">
        <v>3</v>
      </c>
      <c r="I18" s="66">
        <v>8</v>
      </c>
      <c r="J18" s="66">
        <v>7</v>
      </c>
      <c r="K18" s="66">
        <v>5</v>
      </c>
      <c r="L18" s="66">
        <v>7</v>
      </c>
      <c r="M18" s="66"/>
      <c r="N18" s="66"/>
      <c r="O18" s="66"/>
      <c r="P18" s="66">
        <v>7</v>
      </c>
      <c r="Q18" s="66">
        <v>6</v>
      </c>
      <c r="R18" s="66">
        <v>5</v>
      </c>
      <c r="S18" s="66" t="s">
        <v>244</v>
      </c>
      <c r="T18" s="66">
        <v>6</v>
      </c>
      <c r="U18" s="66">
        <v>4</v>
      </c>
      <c r="V18" s="66">
        <v>5</v>
      </c>
      <c r="W18" s="66">
        <v>5</v>
      </c>
      <c r="X18" s="66">
        <v>5</v>
      </c>
      <c r="Y18" s="66">
        <v>7</v>
      </c>
      <c r="Z18" s="66">
        <v>8</v>
      </c>
      <c r="AA18" s="66">
        <v>13</v>
      </c>
      <c r="AB18" s="66">
        <v>9</v>
      </c>
      <c r="AC18" s="66">
        <v>5</v>
      </c>
      <c r="AD18" s="66">
        <v>10</v>
      </c>
      <c r="AE18" s="66">
        <v>10</v>
      </c>
      <c r="AF18" s="66">
        <v>11</v>
      </c>
      <c r="AG18" s="66"/>
      <c r="AH18" s="66"/>
      <c r="AI18" s="66">
        <v>6</v>
      </c>
      <c r="AJ18" s="66">
        <v>2</v>
      </c>
      <c r="AK18" s="66"/>
      <c r="AL18" s="66"/>
      <c r="AM18" s="66"/>
      <c r="AN18" s="66"/>
      <c r="AO18" s="66"/>
      <c r="AP18" s="66"/>
      <c r="AQ18" s="66"/>
      <c r="AR18" s="66"/>
      <c r="AS18" s="66">
        <v>9</v>
      </c>
      <c r="AT18" s="66">
        <v>9</v>
      </c>
      <c r="AU18" s="66">
        <v>2</v>
      </c>
      <c r="AV18" s="66">
        <v>12</v>
      </c>
      <c r="AW18" s="66">
        <v>8</v>
      </c>
      <c r="AX18" s="66">
        <v>16</v>
      </c>
      <c r="AY18" s="66">
        <v>15</v>
      </c>
      <c r="BB18" s="16">
        <v>8</v>
      </c>
      <c r="BC18" s="65" t="s">
        <v>426</v>
      </c>
      <c r="BD18" s="67">
        <f>F23</f>
        <v>0.7018599562363238</v>
      </c>
      <c r="BE18" s="67">
        <v>0.7308823529411764</v>
      </c>
      <c r="BF18" s="67">
        <f>F23/BE18</f>
        <v>0.9602912882106645</v>
      </c>
    </row>
    <row r="19" spans="2:58" ht="12.75">
      <c r="B19" s="61">
        <v>9</v>
      </c>
      <c r="C19" s="65" t="s">
        <v>147</v>
      </c>
      <c r="D19" s="66">
        <f>COUNTA(G19:AY19)</f>
        <v>30</v>
      </c>
      <c r="E19" s="66">
        <f t="shared" si="0"/>
        <v>3</v>
      </c>
      <c r="F19" s="67">
        <f>C_S_G($G19:AY19,$G$9:AY$9,csg_table,D$9,E19)</f>
        <v>0.735909090909091</v>
      </c>
      <c r="G19" s="66"/>
      <c r="H19" s="66"/>
      <c r="I19" s="66"/>
      <c r="J19" s="66"/>
      <c r="K19" s="66"/>
      <c r="L19" s="66"/>
      <c r="M19" s="66"/>
      <c r="N19" s="66"/>
      <c r="O19" s="66"/>
      <c r="P19" s="66">
        <v>11</v>
      </c>
      <c r="Q19" s="66">
        <v>9</v>
      </c>
      <c r="R19" s="66" t="s">
        <v>135</v>
      </c>
      <c r="S19" s="66">
        <v>9</v>
      </c>
      <c r="T19" s="66"/>
      <c r="U19" s="66"/>
      <c r="V19" s="66"/>
      <c r="W19" s="66"/>
      <c r="X19" s="66"/>
      <c r="Y19" s="66">
        <v>6</v>
      </c>
      <c r="Z19" s="66">
        <v>7</v>
      </c>
      <c r="AA19" s="66">
        <v>4</v>
      </c>
      <c r="AB19" s="66"/>
      <c r="AC19" s="66">
        <v>3</v>
      </c>
      <c r="AD19" s="66">
        <v>7</v>
      </c>
      <c r="AE19" s="66">
        <v>5</v>
      </c>
      <c r="AF19" s="66">
        <v>2</v>
      </c>
      <c r="AG19" s="66">
        <v>4</v>
      </c>
      <c r="AH19" s="66">
        <v>4</v>
      </c>
      <c r="AI19" s="66">
        <v>7</v>
      </c>
      <c r="AJ19" s="66">
        <v>7</v>
      </c>
      <c r="AK19" s="66">
        <v>6</v>
      </c>
      <c r="AL19" s="66">
        <v>7</v>
      </c>
      <c r="AM19" s="66">
        <v>8</v>
      </c>
      <c r="AN19" s="66">
        <v>8</v>
      </c>
      <c r="AO19" s="66">
        <v>8</v>
      </c>
      <c r="AP19" s="66">
        <v>9</v>
      </c>
      <c r="AQ19" s="66">
        <v>5</v>
      </c>
      <c r="AR19" s="66">
        <v>5</v>
      </c>
      <c r="AS19" s="66">
        <v>10</v>
      </c>
      <c r="AT19" s="66">
        <v>8</v>
      </c>
      <c r="AU19" s="66">
        <v>13</v>
      </c>
      <c r="AV19" s="66">
        <v>11</v>
      </c>
      <c r="AW19" s="66">
        <v>14</v>
      </c>
      <c r="AX19" s="66">
        <v>10</v>
      </c>
      <c r="AY19" s="66">
        <v>16</v>
      </c>
      <c r="BB19" s="16">
        <v>9</v>
      </c>
      <c r="BC19" s="65" t="s">
        <v>423</v>
      </c>
      <c r="BD19" s="67">
        <f>F21</f>
        <v>0.7044948820649756</v>
      </c>
      <c r="BE19" s="67">
        <v>0.6783783783783783</v>
      </c>
      <c r="BF19" s="67">
        <f>F21/BE19</f>
        <v>1.038498431729247</v>
      </c>
    </row>
    <row r="20" spans="2:58" ht="12.75">
      <c r="B20" s="61">
        <v>10</v>
      </c>
      <c r="C20" s="65" t="s">
        <v>192</v>
      </c>
      <c r="D20" s="66">
        <f>COUNTA(G20:AY20)+1</f>
        <v>29</v>
      </c>
      <c r="E20" s="66">
        <f t="shared" si="0"/>
        <v>2</v>
      </c>
      <c r="F20" s="67">
        <f>C_S_G($G20:AY20,$G$9:AY$9,csg_table,D$9,E20)</f>
        <v>0.7213504517356157</v>
      </c>
      <c r="G20" s="66"/>
      <c r="H20" s="66"/>
      <c r="I20" s="66"/>
      <c r="J20" s="66"/>
      <c r="K20" s="66"/>
      <c r="L20" s="66"/>
      <c r="M20" s="66">
        <v>7</v>
      </c>
      <c r="N20" s="66">
        <v>5</v>
      </c>
      <c r="O20" s="66"/>
      <c r="P20" s="66"/>
      <c r="Q20" s="66"/>
      <c r="R20" s="66"/>
      <c r="S20" s="66"/>
      <c r="T20" s="66"/>
      <c r="U20" s="66">
        <v>6</v>
      </c>
      <c r="V20" s="66">
        <v>6</v>
      </c>
      <c r="W20" s="66">
        <v>8</v>
      </c>
      <c r="X20" s="66">
        <v>7</v>
      </c>
      <c r="Y20" s="66">
        <v>13</v>
      </c>
      <c r="Z20" s="66">
        <v>10</v>
      </c>
      <c r="AA20" s="66">
        <v>10</v>
      </c>
      <c r="AB20" s="66">
        <v>7</v>
      </c>
      <c r="AC20" s="66">
        <v>8</v>
      </c>
      <c r="AD20" s="66">
        <v>9</v>
      </c>
      <c r="AE20" s="66">
        <v>12</v>
      </c>
      <c r="AF20" s="66">
        <v>12</v>
      </c>
      <c r="AG20" s="66"/>
      <c r="AH20" s="66"/>
      <c r="AI20" s="66"/>
      <c r="AJ20" s="66"/>
      <c r="AK20" s="66">
        <v>7</v>
      </c>
      <c r="AL20" s="66">
        <v>6</v>
      </c>
      <c r="AM20" s="66">
        <v>6</v>
      </c>
      <c r="AN20" s="66">
        <v>3</v>
      </c>
      <c r="AO20" s="66">
        <v>4</v>
      </c>
      <c r="AP20" s="66">
        <v>10</v>
      </c>
      <c r="AQ20" s="66">
        <v>6</v>
      </c>
      <c r="AR20" s="66">
        <v>6</v>
      </c>
      <c r="AS20" s="66">
        <v>5</v>
      </c>
      <c r="AT20" s="66"/>
      <c r="AU20" s="66">
        <v>11</v>
      </c>
      <c r="AV20" s="66">
        <v>9</v>
      </c>
      <c r="AW20" s="66">
        <v>11</v>
      </c>
      <c r="AX20" s="66">
        <v>7</v>
      </c>
      <c r="AY20" s="66">
        <v>7</v>
      </c>
      <c r="BB20" s="16"/>
      <c r="BC20" s="65" t="s">
        <v>427</v>
      </c>
      <c r="BD20" s="67">
        <f>F26</f>
        <v>0.6729411764705883</v>
      </c>
      <c r="BE20" s="67">
        <v>0.7227648384673178</v>
      </c>
      <c r="BF20" s="67">
        <f>F27/BE20</f>
        <v>0.9223839223839224</v>
      </c>
    </row>
    <row r="21" spans="2:51" ht="11.25">
      <c r="B21" s="61">
        <v>11</v>
      </c>
      <c r="C21" s="65" t="s">
        <v>141</v>
      </c>
      <c r="D21" s="66">
        <f>COUNTA(G21:AY21)</f>
        <v>29</v>
      </c>
      <c r="E21" s="66">
        <f t="shared" si="0"/>
        <v>2</v>
      </c>
      <c r="F21" s="67">
        <f>C_S_G($G21:AY21,$G$9:AY$9,csg_table,D$9,E21)</f>
        <v>0.7044948820649756</v>
      </c>
      <c r="G21" s="66" t="s">
        <v>135</v>
      </c>
      <c r="H21" s="66"/>
      <c r="I21" s="66"/>
      <c r="J21" s="66"/>
      <c r="K21" s="66">
        <v>10</v>
      </c>
      <c r="L21" s="66"/>
      <c r="M21" s="66" t="s">
        <v>135</v>
      </c>
      <c r="N21" s="66"/>
      <c r="O21" s="66"/>
      <c r="P21" s="66"/>
      <c r="Q21" s="66"/>
      <c r="R21" s="66"/>
      <c r="S21" s="66"/>
      <c r="T21" s="66"/>
      <c r="U21" s="66"/>
      <c r="V21" s="66"/>
      <c r="W21" s="66">
        <v>9</v>
      </c>
      <c r="X21" s="66"/>
      <c r="Y21" s="66">
        <v>15</v>
      </c>
      <c r="Z21" s="66">
        <v>15</v>
      </c>
      <c r="AA21" s="66">
        <v>17</v>
      </c>
      <c r="AB21" s="66">
        <v>16</v>
      </c>
      <c r="AC21" s="66">
        <v>10</v>
      </c>
      <c r="AD21" s="66">
        <v>12</v>
      </c>
      <c r="AE21" s="66">
        <v>11</v>
      </c>
      <c r="AF21" s="66">
        <v>9</v>
      </c>
      <c r="AG21" s="66">
        <v>7</v>
      </c>
      <c r="AH21" s="66">
        <v>6</v>
      </c>
      <c r="AI21" s="66">
        <v>10</v>
      </c>
      <c r="AJ21" s="66" t="s">
        <v>347</v>
      </c>
      <c r="AK21" s="66">
        <v>5</v>
      </c>
      <c r="AL21" s="66">
        <v>5</v>
      </c>
      <c r="AM21" s="66">
        <v>3</v>
      </c>
      <c r="AN21" s="66">
        <v>6</v>
      </c>
      <c r="AO21" s="66">
        <v>7</v>
      </c>
      <c r="AP21" s="66">
        <v>7</v>
      </c>
      <c r="AQ21" s="66"/>
      <c r="AR21" s="66"/>
      <c r="AS21" s="66">
        <v>3</v>
      </c>
      <c r="AT21" s="66">
        <v>7</v>
      </c>
      <c r="AU21" s="66">
        <v>8</v>
      </c>
      <c r="AV21" s="66">
        <v>10</v>
      </c>
      <c r="AW21" s="66">
        <v>10</v>
      </c>
      <c r="AX21" s="66">
        <v>9</v>
      </c>
      <c r="AY21" s="66">
        <v>6</v>
      </c>
    </row>
    <row r="22" spans="2:51" ht="11.25">
      <c r="B22" s="61">
        <v>12</v>
      </c>
      <c r="C22" s="65" t="s">
        <v>190</v>
      </c>
      <c r="D22" s="66">
        <f>COUNTA(G22:AY22)+1</f>
        <v>24</v>
      </c>
      <c r="E22" s="66">
        <f t="shared" si="0"/>
        <v>2</v>
      </c>
      <c r="F22" s="67">
        <f>C_S_G($G22:AY22,$G$9:AY$9,csg_table,D$9,E22)</f>
        <v>0.7026865671641791</v>
      </c>
      <c r="G22" s="66">
        <v>7</v>
      </c>
      <c r="H22" s="66">
        <v>7</v>
      </c>
      <c r="I22" s="66">
        <v>7</v>
      </c>
      <c r="J22" s="66">
        <v>2</v>
      </c>
      <c r="K22" s="66">
        <v>7</v>
      </c>
      <c r="L22" s="66">
        <v>8</v>
      </c>
      <c r="M22" s="66">
        <v>6</v>
      </c>
      <c r="N22" s="66">
        <v>6</v>
      </c>
      <c r="O22" s="66"/>
      <c r="P22" s="66"/>
      <c r="Q22" s="66"/>
      <c r="R22" s="66"/>
      <c r="S22" s="66"/>
      <c r="T22" s="66"/>
      <c r="U22" s="66">
        <v>5</v>
      </c>
      <c r="V22" s="66">
        <v>8</v>
      </c>
      <c r="W22" s="66">
        <v>6</v>
      </c>
      <c r="X22" s="66">
        <v>6</v>
      </c>
      <c r="Y22" s="66">
        <v>9</v>
      </c>
      <c r="Z22" s="66">
        <v>13</v>
      </c>
      <c r="AA22" s="66">
        <v>11</v>
      </c>
      <c r="AB22" s="66">
        <v>14</v>
      </c>
      <c r="AC22" s="66">
        <v>12</v>
      </c>
      <c r="AD22" s="66"/>
      <c r="AE22" s="66"/>
      <c r="AF22" s="66"/>
      <c r="AG22" s="66"/>
      <c r="AH22" s="66"/>
      <c r="AI22" s="66">
        <v>11</v>
      </c>
      <c r="AJ22" s="66">
        <v>8</v>
      </c>
      <c r="AK22" s="66"/>
      <c r="AL22" s="66"/>
      <c r="AM22" s="66"/>
      <c r="AN22" s="66"/>
      <c r="AO22" s="66"/>
      <c r="AP22" s="66"/>
      <c r="AQ22" s="66"/>
      <c r="AR22" s="66"/>
      <c r="AS22" s="66">
        <v>6</v>
      </c>
      <c r="AT22" s="66">
        <v>10</v>
      </c>
      <c r="AU22" s="66"/>
      <c r="AV22" s="66"/>
      <c r="AW22" s="66"/>
      <c r="AX22" s="66">
        <v>15</v>
      </c>
      <c r="AY22" s="66">
        <v>14</v>
      </c>
    </row>
    <row r="23" spans="2:51" ht="11.25">
      <c r="B23" s="61">
        <v>13</v>
      </c>
      <c r="C23" s="68" t="s">
        <v>188</v>
      </c>
      <c r="D23" s="69">
        <f aca="true" t="shared" si="1" ref="D23:D29">COUNTA(G23:AY23)</f>
        <v>24</v>
      </c>
      <c r="E23" s="69">
        <f t="shared" si="0"/>
        <v>2</v>
      </c>
      <c r="F23" s="70">
        <f>C_S_G($G23:AY23,$G$9:AY$9,csg_table,D$9,E23)</f>
        <v>0.7018599562363238</v>
      </c>
      <c r="G23" s="69">
        <v>4</v>
      </c>
      <c r="H23" s="69">
        <v>8</v>
      </c>
      <c r="I23" s="69">
        <v>4</v>
      </c>
      <c r="J23" s="69">
        <v>6</v>
      </c>
      <c r="K23" s="69">
        <v>8</v>
      </c>
      <c r="L23" s="69">
        <v>5</v>
      </c>
      <c r="M23" s="69">
        <v>5</v>
      </c>
      <c r="N23" s="69">
        <v>4</v>
      </c>
      <c r="O23" s="69">
        <v>5</v>
      </c>
      <c r="P23" s="69"/>
      <c r="Q23" s="69"/>
      <c r="R23" s="69"/>
      <c r="S23" s="69"/>
      <c r="T23" s="69"/>
      <c r="U23" s="69"/>
      <c r="V23" s="69"/>
      <c r="W23" s="69"/>
      <c r="X23" s="69"/>
      <c r="Y23" s="69">
        <v>11</v>
      </c>
      <c r="Z23" s="69">
        <v>11</v>
      </c>
      <c r="AA23" s="69">
        <v>15</v>
      </c>
      <c r="AB23" s="69">
        <v>12</v>
      </c>
      <c r="AC23" s="69">
        <v>13</v>
      </c>
      <c r="AD23" s="69">
        <v>11</v>
      </c>
      <c r="AE23" s="69">
        <v>9</v>
      </c>
      <c r="AF23" s="69">
        <v>8</v>
      </c>
      <c r="AG23" s="69"/>
      <c r="AH23" s="69"/>
      <c r="AI23" s="69"/>
      <c r="AJ23" s="69"/>
      <c r="AK23" s="69"/>
      <c r="AL23" s="69"/>
      <c r="AM23" s="69"/>
      <c r="AN23" s="69"/>
      <c r="AO23" s="69"/>
      <c r="AP23" s="69">
        <v>8</v>
      </c>
      <c r="AQ23" s="69"/>
      <c r="AR23" s="69"/>
      <c r="AS23" s="69">
        <v>7</v>
      </c>
      <c r="AT23" s="69"/>
      <c r="AU23" s="69">
        <v>12</v>
      </c>
      <c r="AV23" s="69">
        <v>13</v>
      </c>
      <c r="AW23" s="69">
        <v>13</v>
      </c>
      <c r="AX23" s="69">
        <v>13</v>
      </c>
      <c r="AY23" s="69">
        <v>12</v>
      </c>
    </row>
    <row r="24" spans="3:51" ht="11.25">
      <c r="C24" s="65" t="s">
        <v>195</v>
      </c>
      <c r="D24" s="66">
        <f t="shared" si="1"/>
        <v>9</v>
      </c>
      <c r="E24" s="66">
        <f t="shared" si="0"/>
        <v>0</v>
      </c>
      <c r="F24" s="67">
        <f>C_S_G($G24:AY24,$G$9:AY$9,csg_table,D$9,E24)</f>
        <v>0.7688622754491018</v>
      </c>
      <c r="G24" s="66"/>
      <c r="H24" s="66"/>
      <c r="I24" s="66"/>
      <c r="J24" s="66"/>
      <c r="K24" s="66"/>
      <c r="L24" s="66"/>
      <c r="M24" s="66"/>
      <c r="N24" s="66"/>
      <c r="O24" s="66"/>
      <c r="P24" s="66"/>
      <c r="Q24" s="66"/>
      <c r="R24" s="66"/>
      <c r="S24" s="66"/>
      <c r="T24" s="66"/>
      <c r="U24" s="66"/>
      <c r="V24" s="66"/>
      <c r="W24" s="66"/>
      <c r="X24" s="66"/>
      <c r="Y24" s="66"/>
      <c r="Z24" s="66"/>
      <c r="AA24" s="66">
        <v>14</v>
      </c>
      <c r="AB24" s="66">
        <v>8</v>
      </c>
      <c r="AC24" s="66"/>
      <c r="AD24" s="66"/>
      <c r="AE24" s="66"/>
      <c r="AF24" s="66"/>
      <c r="AG24" s="66"/>
      <c r="AH24" s="66"/>
      <c r="AI24" s="66">
        <v>9</v>
      </c>
      <c r="AJ24" s="66">
        <v>9</v>
      </c>
      <c r="AK24" s="66"/>
      <c r="AL24" s="66"/>
      <c r="AM24" s="66"/>
      <c r="AN24" s="66"/>
      <c r="AO24" s="66"/>
      <c r="AP24" s="66"/>
      <c r="AQ24" s="66"/>
      <c r="AR24" s="66"/>
      <c r="AS24" s="66"/>
      <c r="AT24" s="66"/>
      <c r="AU24" s="66">
        <v>10</v>
      </c>
      <c r="AV24" s="66">
        <v>6</v>
      </c>
      <c r="AW24" s="66">
        <v>1</v>
      </c>
      <c r="AX24" s="66">
        <v>6</v>
      </c>
      <c r="AY24" s="66">
        <v>4</v>
      </c>
    </row>
    <row r="25" spans="3:51" ht="11.25">
      <c r="C25" s="65" t="s">
        <v>191</v>
      </c>
      <c r="D25" s="66">
        <f t="shared" si="1"/>
        <v>12</v>
      </c>
      <c r="E25" s="66">
        <f t="shared" si="0"/>
        <v>1</v>
      </c>
      <c r="F25" s="67">
        <f>C_S_G($G25:AY25,$G$9:AY$9,csg_table,D$9,E25)</f>
        <v>0.767762460233298</v>
      </c>
      <c r="G25" s="66">
        <v>8</v>
      </c>
      <c r="H25" s="66">
        <v>6</v>
      </c>
      <c r="I25" s="66">
        <v>6</v>
      </c>
      <c r="J25" s="66">
        <v>8</v>
      </c>
      <c r="K25" s="66"/>
      <c r="L25" s="66"/>
      <c r="M25" s="66"/>
      <c r="N25" s="66"/>
      <c r="O25" s="66"/>
      <c r="P25" s="66"/>
      <c r="Q25" s="66"/>
      <c r="R25" s="66"/>
      <c r="S25" s="66"/>
      <c r="T25" s="66"/>
      <c r="U25" s="66"/>
      <c r="V25" s="66"/>
      <c r="W25" s="66"/>
      <c r="X25" s="66"/>
      <c r="Y25" s="66"/>
      <c r="Z25" s="66"/>
      <c r="AA25" s="66">
        <v>12</v>
      </c>
      <c r="AB25" s="66">
        <v>11</v>
      </c>
      <c r="AC25" s="66"/>
      <c r="AD25" s="66"/>
      <c r="AE25" s="66"/>
      <c r="AF25" s="66"/>
      <c r="AG25" s="66"/>
      <c r="AH25" s="66"/>
      <c r="AI25" s="66"/>
      <c r="AJ25" s="66"/>
      <c r="AK25" s="66"/>
      <c r="AL25" s="66"/>
      <c r="AM25" s="66"/>
      <c r="AN25" s="66"/>
      <c r="AO25" s="66"/>
      <c r="AP25" s="66"/>
      <c r="AQ25" s="66"/>
      <c r="AR25" s="66"/>
      <c r="AS25" s="66"/>
      <c r="AT25" s="66">
        <v>3</v>
      </c>
      <c r="AU25" s="66">
        <v>5</v>
      </c>
      <c r="AV25" s="66">
        <v>1</v>
      </c>
      <c r="AW25" s="66">
        <v>4</v>
      </c>
      <c r="AX25" s="66">
        <v>14</v>
      </c>
      <c r="AY25" s="66">
        <v>10</v>
      </c>
    </row>
    <row r="26" spans="3:51" ht="11.25">
      <c r="C26" s="65" t="s">
        <v>176</v>
      </c>
      <c r="D26" s="66">
        <f t="shared" si="1"/>
        <v>16</v>
      </c>
      <c r="E26" s="66">
        <f t="shared" si="0"/>
        <v>1</v>
      </c>
      <c r="F26" s="67">
        <f>C_S_G($G26:AY26,$G$9:AY$9,csg_table,D$9,E26)</f>
        <v>0.6729411764705883</v>
      </c>
      <c r="G26" s="66"/>
      <c r="H26" s="66"/>
      <c r="I26" s="66"/>
      <c r="J26" s="66"/>
      <c r="K26" s="66">
        <v>9</v>
      </c>
      <c r="L26" s="66">
        <v>9</v>
      </c>
      <c r="M26" s="66"/>
      <c r="N26" s="66"/>
      <c r="O26" s="66"/>
      <c r="P26" s="66"/>
      <c r="Q26" s="66"/>
      <c r="R26" s="66">
        <v>10</v>
      </c>
      <c r="S26" s="66">
        <v>7</v>
      </c>
      <c r="T26" s="66">
        <v>10</v>
      </c>
      <c r="U26" s="66">
        <v>9</v>
      </c>
      <c r="V26" s="66"/>
      <c r="W26" s="66"/>
      <c r="X26" s="66"/>
      <c r="Y26" s="66">
        <v>12</v>
      </c>
      <c r="Z26" s="66">
        <v>12</v>
      </c>
      <c r="AA26" s="66">
        <v>8</v>
      </c>
      <c r="AB26" s="66">
        <v>13</v>
      </c>
      <c r="AC26" s="66">
        <v>14</v>
      </c>
      <c r="AD26" s="66">
        <v>13</v>
      </c>
      <c r="AE26" s="66">
        <v>13</v>
      </c>
      <c r="AF26" s="66">
        <v>13</v>
      </c>
      <c r="AG26" s="66"/>
      <c r="AH26" s="66"/>
      <c r="AI26" s="66"/>
      <c r="AJ26" s="66"/>
      <c r="AK26" s="66"/>
      <c r="AL26" s="66"/>
      <c r="AM26" s="66"/>
      <c r="AN26" s="66">
        <v>5</v>
      </c>
      <c r="AO26" s="66">
        <v>6</v>
      </c>
      <c r="AP26" s="66"/>
      <c r="AQ26" s="66"/>
      <c r="AR26" s="66"/>
      <c r="AS26" s="66"/>
      <c r="AT26" s="66"/>
      <c r="AU26" s="66"/>
      <c r="AV26" s="66"/>
      <c r="AW26" s="66"/>
      <c r="AX26" s="66"/>
      <c r="AY26" s="66"/>
    </row>
    <row r="27" spans="3:51" ht="11.25">
      <c r="C27" s="65" t="s">
        <v>193</v>
      </c>
      <c r="D27" s="66">
        <f t="shared" si="1"/>
        <v>16</v>
      </c>
      <c r="E27" s="66">
        <f t="shared" si="0"/>
        <v>1</v>
      </c>
      <c r="F27" s="67">
        <f>C_S_G($G27:AY27,$G$9:AY$9,csg_table,D$9,E27)</f>
        <v>0.6666666666666666</v>
      </c>
      <c r="G27" s="66"/>
      <c r="H27" s="66"/>
      <c r="I27" s="66"/>
      <c r="J27" s="66"/>
      <c r="K27" s="66"/>
      <c r="L27" s="66"/>
      <c r="M27" s="66"/>
      <c r="N27" s="66"/>
      <c r="O27" s="66"/>
      <c r="P27" s="66"/>
      <c r="Q27" s="66"/>
      <c r="R27" s="66"/>
      <c r="S27" s="66"/>
      <c r="T27" s="66"/>
      <c r="U27" s="66">
        <v>8</v>
      </c>
      <c r="V27" s="66">
        <v>3</v>
      </c>
      <c r="W27" s="66"/>
      <c r="X27" s="66"/>
      <c r="Y27" s="66">
        <v>14</v>
      </c>
      <c r="Z27" s="66">
        <v>14</v>
      </c>
      <c r="AA27" s="66">
        <v>16</v>
      </c>
      <c r="AB27" s="66">
        <v>15</v>
      </c>
      <c r="AC27" s="66"/>
      <c r="AD27" s="66"/>
      <c r="AE27" s="66"/>
      <c r="AF27" s="66"/>
      <c r="AG27" s="66"/>
      <c r="AH27" s="66"/>
      <c r="AI27" s="66"/>
      <c r="AJ27" s="66"/>
      <c r="AK27" s="66">
        <v>8</v>
      </c>
      <c r="AL27" s="66">
        <v>8</v>
      </c>
      <c r="AM27" s="66">
        <v>7</v>
      </c>
      <c r="AN27" s="66"/>
      <c r="AO27" s="66"/>
      <c r="AP27" s="66">
        <v>11</v>
      </c>
      <c r="AQ27" s="66"/>
      <c r="AR27" s="66"/>
      <c r="AS27" s="66">
        <v>11</v>
      </c>
      <c r="AT27" s="66"/>
      <c r="AU27" s="66">
        <v>14</v>
      </c>
      <c r="AV27" s="66">
        <v>14</v>
      </c>
      <c r="AW27" s="66">
        <v>12</v>
      </c>
      <c r="AX27" s="66">
        <v>8</v>
      </c>
      <c r="AY27" s="66">
        <v>13</v>
      </c>
    </row>
    <row r="28" spans="3:51" ht="11.25">
      <c r="C28" s="65" t="s">
        <v>196</v>
      </c>
      <c r="D28" s="66">
        <f t="shared" si="1"/>
        <v>3</v>
      </c>
      <c r="E28" s="66">
        <f t="shared" si="0"/>
        <v>0</v>
      </c>
      <c r="F28" s="67">
        <f>C_S_G($G28:AY28,$G$9:AY$9,csg_table,D$9,E28)</f>
        <v>0.6161971830985915</v>
      </c>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v>15</v>
      </c>
      <c r="AV28" s="66">
        <v>15</v>
      </c>
      <c r="AW28" s="66" t="s">
        <v>135</v>
      </c>
      <c r="AX28" s="66"/>
      <c r="AY28" s="66"/>
    </row>
    <row r="29" spans="3:51" ht="11.25">
      <c r="C29" s="68" t="s">
        <v>194</v>
      </c>
      <c r="D29" s="69">
        <f t="shared" si="1"/>
        <v>0</v>
      </c>
      <c r="E29" s="69">
        <f t="shared" si="0"/>
        <v>0</v>
      </c>
      <c r="F29" s="70">
        <f>C_S_G($G29:AY29,$G$9:AY$9,csg_table,D$9,E29)</f>
        <v>0</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ht="11.25">
      <c r="E30" s="58"/>
    </row>
    <row r="31" ht="11.25">
      <c r="C31" s="61" t="s">
        <v>350</v>
      </c>
    </row>
    <row r="32" ht="11.25">
      <c r="C32" s="61" t="s">
        <v>383</v>
      </c>
    </row>
  </sheetData>
  <sheetProtection/>
  <mergeCells count="9">
    <mergeCell ref="AP5:AR5"/>
    <mergeCell ref="AU5:AY5"/>
    <mergeCell ref="AK5:AO5"/>
    <mergeCell ref="G5:J5"/>
    <mergeCell ref="K5:L5"/>
    <mergeCell ref="M5:N5"/>
    <mergeCell ref="AG5:AJ5"/>
    <mergeCell ref="Y5:AF5"/>
    <mergeCell ref="U5:X5"/>
  </mergeCells>
  <printOptions horizontalCentered="1" verticalCentered="1"/>
  <pageMargins left="0.75" right="0.75" top="1" bottom="1" header="0.5" footer="0.5"/>
  <pageSetup fitToHeight="1" fitToWidth="1" horizontalDpi="600" verticalDpi="600" orientation="landscape" scale="22" r:id="rId1"/>
  <headerFooter alignWithMargins="0">
    <oddFooter>&amp;L&amp;F &amp;A&amp;R&amp;D  &amp;T</oddFooter>
  </headerFooter>
</worksheet>
</file>

<file path=xl/worksheets/sheet10.xml><?xml version="1.0" encoding="utf-8"?>
<worksheet xmlns="http://schemas.openxmlformats.org/spreadsheetml/2006/main" xmlns:r="http://schemas.openxmlformats.org/officeDocument/2006/relationships">
  <sheetPr codeName="Sheet10"/>
  <dimension ref="B2:H21"/>
  <sheetViews>
    <sheetView zoomScalePageLayoutView="0" workbookViewId="0" topLeftCell="A1">
      <selection activeCell="A29" sqref="A29"/>
    </sheetView>
  </sheetViews>
  <sheetFormatPr defaultColWidth="9.140625" defaultRowHeight="12.75"/>
  <cols>
    <col min="1" max="1" width="9.140625" style="16" customWidth="1"/>
    <col min="2" max="2" width="9.140625" style="42" customWidth="1"/>
    <col min="3" max="3" width="28.421875" style="16" bestFit="1" customWidth="1"/>
    <col min="4" max="8" width="8.140625" style="42" customWidth="1"/>
    <col min="9" max="16384" width="9.140625" style="16" customWidth="1"/>
  </cols>
  <sheetData>
    <row r="2" ht="15.75">
      <c r="B2" s="55" t="s">
        <v>336</v>
      </c>
    </row>
    <row r="3" ht="12.75">
      <c r="B3" s="116" t="s">
        <v>337</v>
      </c>
    </row>
    <row r="4" spans="2:8" s="61" customFormat="1" ht="12.75" customHeight="1">
      <c r="B4" s="99" t="s">
        <v>338</v>
      </c>
      <c r="D4" s="58"/>
      <c r="E4" s="58"/>
      <c r="F4" s="58"/>
      <c r="G4" s="58"/>
      <c r="H4" s="58"/>
    </row>
    <row r="5" spans="2:8" s="61" customFormat="1" ht="12.75" customHeight="1">
      <c r="B5" s="58"/>
      <c r="D5" s="58"/>
      <c r="E5" s="58"/>
      <c r="F5" s="58"/>
      <c r="G5" s="58"/>
      <c r="H5" s="58"/>
    </row>
    <row r="6" spans="2:8" s="61" customFormat="1" ht="11.25">
      <c r="B6" s="83"/>
      <c r="C6" s="73" t="s">
        <v>231</v>
      </c>
      <c r="D6" s="83" t="s">
        <v>126</v>
      </c>
      <c r="E6" s="83" t="s">
        <v>127</v>
      </c>
      <c r="F6" s="83" t="s">
        <v>128</v>
      </c>
      <c r="G6" s="83" t="s">
        <v>138</v>
      </c>
      <c r="H6" s="83" t="s">
        <v>129</v>
      </c>
    </row>
    <row r="7" spans="2:8" s="61" customFormat="1" ht="11.25">
      <c r="B7" s="101">
        <v>1</v>
      </c>
      <c r="C7" s="72" t="s">
        <v>149</v>
      </c>
      <c r="D7" s="103">
        <v>1</v>
      </c>
      <c r="E7" s="77">
        <v>1</v>
      </c>
      <c r="F7" s="77">
        <v>4</v>
      </c>
      <c r="G7" s="77">
        <v>3</v>
      </c>
      <c r="H7" s="77">
        <f aca="true" t="shared" si="0" ref="H7:H13">SUM(D7:G7)</f>
        <v>9</v>
      </c>
    </row>
    <row r="8" spans="2:8" s="61" customFormat="1" ht="11.25">
      <c r="B8" s="101">
        <v>2</v>
      </c>
      <c r="C8" s="76" t="s">
        <v>184</v>
      </c>
      <c r="D8" s="103">
        <v>3</v>
      </c>
      <c r="E8" s="77">
        <v>4</v>
      </c>
      <c r="F8" s="77">
        <v>2</v>
      </c>
      <c r="G8" s="77">
        <v>1</v>
      </c>
      <c r="H8" s="77">
        <f t="shared" si="0"/>
        <v>10</v>
      </c>
    </row>
    <row r="9" spans="2:8" s="61" customFormat="1" ht="11.25">
      <c r="B9" s="101">
        <v>3</v>
      </c>
      <c r="C9" s="76" t="s">
        <v>270</v>
      </c>
      <c r="D9" s="103">
        <v>7</v>
      </c>
      <c r="E9" s="77">
        <v>2</v>
      </c>
      <c r="F9" s="77">
        <v>1</v>
      </c>
      <c r="G9" s="77">
        <v>4</v>
      </c>
      <c r="H9" s="77">
        <f t="shared" si="0"/>
        <v>14</v>
      </c>
    </row>
    <row r="10" spans="2:8" s="61" customFormat="1" ht="11.25">
      <c r="B10" s="101">
        <v>5</v>
      </c>
      <c r="C10" s="76" t="s">
        <v>271</v>
      </c>
      <c r="D10" s="103">
        <v>2</v>
      </c>
      <c r="E10" s="77">
        <v>7</v>
      </c>
      <c r="F10" s="77">
        <v>3</v>
      </c>
      <c r="G10" s="77">
        <v>2</v>
      </c>
      <c r="H10" s="77">
        <f t="shared" si="0"/>
        <v>14</v>
      </c>
    </row>
    <row r="11" spans="2:8" s="61" customFormat="1" ht="11.25">
      <c r="B11" s="101">
        <v>4</v>
      </c>
      <c r="C11" s="76" t="s">
        <v>189</v>
      </c>
      <c r="D11" s="103">
        <v>4</v>
      </c>
      <c r="E11" s="77">
        <v>5</v>
      </c>
      <c r="F11" s="77">
        <v>5</v>
      </c>
      <c r="G11" s="77">
        <v>5</v>
      </c>
      <c r="H11" s="77">
        <f t="shared" si="0"/>
        <v>19</v>
      </c>
    </row>
    <row r="12" spans="2:8" s="61" customFormat="1" ht="11.25">
      <c r="B12" s="101">
        <v>8</v>
      </c>
      <c r="C12" s="76" t="s">
        <v>339</v>
      </c>
      <c r="D12" s="103">
        <v>5</v>
      </c>
      <c r="E12" s="77">
        <v>8</v>
      </c>
      <c r="F12" s="77">
        <v>6</v>
      </c>
      <c r="G12" s="77">
        <v>6</v>
      </c>
      <c r="H12" s="77">
        <f t="shared" si="0"/>
        <v>25</v>
      </c>
    </row>
    <row r="13" spans="2:8" s="61" customFormat="1" ht="11.25">
      <c r="B13" s="101">
        <v>7</v>
      </c>
      <c r="C13" s="76" t="s">
        <v>192</v>
      </c>
      <c r="D13" s="103">
        <v>6</v>
      </c>
      <c r="E13" s="77">
        <v>6</v>
      </c>
      <c r="F13" s="77">
        <v>8</v>
      </c>
      <c r="G13" s="77">
        <v>7</v>
      </c>
      <c r="H13" s="77">
        <f t="shared" si="0"/>
        <v>27</v>
      </c>
    </row>
    <row r="14" spans="2:8" s="61" customFormat="1" ht="11.25">
      <c r="B14" s="101">
        <v>6</v>
      </c>
      <c r="C14" s="76" t="s">
        <v>318</v>
      </c>
      <c r="D14" s="103">
        <v>8</v>
      </c>
      <c r="E14" s="77">
        <v>3</v>
      </c>
      <c r="F14" s="77" t="s">
        <v>258</v>
      </c>
      <c r="G14" s="77" t="s">
        <v>258</v>
      </c>
      <c r="H14" s="77">
        <f>SUM(D14:G14)+24</f>
        <v>35</v>
      </c>
    </row>
    <row r="15" spans="2:8" s="61" customFormat="1" ht="11.25">
      <c r="B15" s="101">
        <v>9</v>
      </c>
      <c r="C15" s="76" t="s">
        <v>185</v>
      </c>
      <c r="D15" s="103" t="s">
        <v>258</v>
      </c>
      <c r="E15" s="103" t="s">
        <v>258</v>
      </c>
      <c r="F15" s="77">
        <v>7</v>
      </c>
      <c r="G15" s="77" t="s">
        <v>258</v>
      </c>
      <c r="H15" s="77">
        <f>36+SUM(D15:G15)</f>
        <v>43</v>
      </c>
    </row>
    <row r="16" spans="2:8" s="61" customFormat="1" ht="11.25">
      <c r="B16" s="101">
        <v>10</v>
      </c>
      <c r="C16" s="76" t="s">
        <v>141</v>
      </c>
      <c r="D16" s="103" t="s">
        <v>258</v>
      </c>
      <c r="E16" s="103" t="s">
        <v>258</v>
      </c>
      <c r="F16" s="77">
        <v>9</v>
      </c>
      <c r="G16" s="77" t="s">
        <v>258</v>
      </c>
      <c r="H16" s="77">
        <f>36+SUM(D16:G16)</f>
        <v>45</v>
      </c>
    </row>
    <row r="17" spans="2:8" s="61" customFormat="1" ht="11.25">
      <c r="B17" s="102">
        <v>11</v>
      </c>
      <c r="C17" s="105" t="s">
        <v>176</v>
      </c>
      <c r="D17" s="104">
        <v>9</v>
      </c>
      <c r="E17" s="94" t="s">
        <v>258</v>
      </c>
      <c r="F17" s="94" t="s">
        <v>258</v>
      </c>
      <c r="G17" s="94" t="s">
        <v>258</v>
      </c>
      <c r="H17" s="94">
        <f>36+SUM(D17:G17)</f>
        <v>45</v>
      </c>
    </row>
    <row r="18" spans="2:8" s="61" customFormat="1" ht="11.25">
      <c r="B18" s="58"/>
      <c r="D18" s="58"/>
      <c r="E18" s="58"/>
      <c r="F18" s="58"/>
      <c r="G18" s="58"/>
      <c r="H18" s="58"/>
    </row>
    <row r="19" spans="2:8" s="61" customFormat="1" ht="11.25">
      <c r="B19" s="58"/>
      <c r="D19" s="58"/>
      <c r="E19" s="58"/>
      <c r="F19" s="58"/>
      <c r="G19" s="58"/>
      <c r="H19" s="58"/>
    </row>
    <row r="20" spans="2:8" s="61" customFormat="1" ht="11.25">
      <c r="B20" s="100"/>
      <c r="D20" s="58"/>
      <c r="E20" s="58"/>
      <c r="F20" s="58"/>
      <c r="G20" s="58"/>
      <c r="H20" s="58"/>
    </row>
    <row r="21" spans="2:8" s="61" customFormat="1" ht="11.25">
      <c r="B21" s="58"/>
      <c r="D21" s="58"/>
      <c r="E21" s="58"/>
      <c r="F21" s="58"/>
      <c r="G21" s="58"/>
      <c r="H21" s="58"/>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J18"/>
  <sheetViews>
    <sheetView zoomScalePageLayoutView="0" workbookViewId="0" topLeftCell="A1">
      <selection activeCell="C19" sqref="C19"/>
    </sheetView>
  </sheetViews>
  <sheetFormatPr defaultColWidth="9.140625" defaultRowHeight="12.75"/>
  <cols>
    <col min="1" max="1" width="9.140625" style="16" customWidth="1"/>
    <col min="2" max="2" width="9.140625" style="42" customWidth="1"/>
    <col min="3" max="3" width="39.140625" style="16" bestFit="1" customWidth="1"/>
    <col min="4" max="6" width="5.8515625" style="42" bestFit="1" customWidth="1"/>
    <col min="7" max="8" width="5.8515625" style="42" customWidth="1"/>
    <col min="9" max="9" width="4.28125" style="42" bestFit="1" customWidth="1"/>
    <col min="10" max="10" width="3.28125" style="16" bestFit="1" customWidth="1"/>
    <col min="11" max="16384" width="9.140625" style="16" customWidth="1"/>
  </cols>
  <sheetData>
    <row r="2" ht="15.75">
      <c r="B2" s="55" t="s">
        <v>355</v>
      </c>
    </row>
    <row r="3" ht="12.75">
      <c r="B3" s="116" t="s">
        <v>337</v>
      </c>
    </row>
    <row r="4" spans="2:9" s="61" customFormat="1" ht="12.75" customHeight="1">
      <c r="B4" s="99" t="s">
        <v>351</v>
      </c>
      <c r="D4" s="58"/>
      <c r="E4" s="58"/>
      <c r="F4" s="58"/>
      <c r="G4" s="58"/>
      <c r="H4" s="58"/>
      <c r="I4" s="58"/>
    </row>
    <row r="5" spans="2:9" s="61" customFormat="1" ht="12.75" customHeight="1">
      <c r="B5" s="99" t="s">
        <v>223</v>
      </c>
      <c r="D5" s="58"/>
      <c r="E5" s="58"/>
      <c r="F5" s="58"/>
      <c r="G5" s="58"/>
      <c r="H5" s="58"/>
      <c r="I5" s="58"/>
    </row>
    <row r="6" spans="2:9" s="61" customFormat="1" ht="12.75" customHeight="1">
      <c r="B6" s="58"/>
      <c r="D6" s="58"/>
      <c r="E6" s="58"/>
      <c r="F6" s="58"/>
      <c r="G6" s="58"/>
      <c r="H6" s="58"/>
      <c r="I6" s="58"/>
    </row>
    <row r="7" spans="2:10" s="61" customFormat="1" ht="11.25">
      <c r="B7" s="83"/>
      <c r="C7" s="83" t="s">
        <v>231</v>
      </c>
      <c r="D7" s="83" t="s">
        <v>126</v>
      </c>
      <c r="E7" s="83" t="s">
        <v>127</v>
      </c>
      <c r="F7" s="83" t="s">
        <v>128</v>
      </c>
      <c r="G7" s="83" t="s">
        <v>138</v>
      </c>
      <c r="H7" s="83" t="s">
        <v>233</v>
      </c>
      <c r="I7" s="83" t="s">
        <v>129</v>
      </c>
      <c r="J7" s="83" t="s">
        <v>356</v>
      </c>
    </row>
    <row r="8" spans="2:10" s="61" customFormat="1" ht="11.25">
      <c r="B8" s="101">
        <v>1</v>
      </c>
      <c r="C8" s="76" t="s">
        <v>184</v>
      </c>
      <c r="D8" s="103">
        <v>4</v>
      </c>
      <c r="E8" s="77">
        <v>1</v>
      </c>
      <c r="F8" s="77">
        <v>1</v>
      </c>
      <c r="G8" s="77">
        <v>7</v>
      </c>
      <c r="H8" s="77">
        <v>1</v>
      </c>
      <c r="I8" s="77">
        <f aca="true" t="shared" si="0" ref="I8:I14">SUM(D8:H8)</f>
        <v>14</v>
      </c>
      <c r="J8" s="77">
        <f aca="true" t="shared" si="1" ref="J8:J14">I8-MAX(D8:H8)</f>
        <v>7</v>
      </c>
    </row>
    <row r="9" spans="2:10" s="61" customFormat="1" ht="11.25">
      <c r="B9" s="101">
        <v>2</v>
      </c>
      <c r="C9" s="76" t="s">
        <v>149</v>
      </c>
      <c r="D9" s="103">
        <v>1</v>
      </c>
      <c r="E9" s="77">
        <v>3</v>
      </c>
      <c r="F9" s="77">
        <v>4</v>
      </c>
      <c r="G9" s="77">
        <v>1</v>
      </c>
      <c r="H9" s="77">
        <v>3</v>
      </c>
      <c r="I9" s="77">
        <f t="shared" si="0"/>
        <v>12</v>
      </c>
      <c r="J9" s="77">
        <f t="shared" si="1"/>
        <v>8</v>
      </c>
    </row>
    <row r="10" spans="2:10" s="61" customFormat="1" ht="11.25">
      <c r="B10" s="101">
        <v>3</v>
      </c>
      <c r="C10" s="76" t="s">
        <v>187</v>
      </c>
      <c r="D10" s="103">
        <v>2</v>
      </c>
      <c r="E10" s="77">
        <v>2</v>
      </c>
      <c r="F10" s="77">
        <v>5</v>
      </c>
      <c r="G10" s="77">
        <v>2</v>
      </c>
      <c r="H10" s="77">
        <v>2</v>
      </c>
      <c r="I10" s="77">
        <f t="shared" si="0"/>
        <v>13</v>
      </c>
      <c r="J10" s="77">
        <f t="shared" si="1"/>
        <v>8</v>
      </c>
    </row>
    <row r="11" spans="2:10" s="61" customFormat="1" ht="11.25">
      <c r="B11" s="101">
        <v>4</v>
      </c>
      <c r="C11" s="76" t="s">
        <v>316</v>
      </c>
      <c r="D11" s="103">
        <v>3</v>
      </c>
      <c r="E11" s="77">
        <v>4</v>
      </c>
      <c r="F11" s="77">
        <v>2</v>
      </c>
      <c r="G11" s="77">
        <v>4</v>
      </c>
      <c r="H11" s="77">
        <v>5</v>
      </c>
      <c r="I11" s="77">
        <f t="shared" si="0"/>
        <v>18</v>
      </c>
      <c r="J11" s="77">
        <f t="shared" si="1"/>
        <v>13</v>
      </c>
    </row>
    <row r="12" spans="2:10" s="61" customFormat="1" ht="11.25">
      <c r="B12" s="101">
        <v>5</v>
      </c>
      <c r="C12" s="76" t="s">
        <v>192</v>
      </c>
      <c r="D12" s="103">
        <v>7</v>
      </c>
      <c r="E12" s="77">
        <v>6</v>
      </c>
      <c r="F12" s="77">
        <v>6</v>
      </c>
      <c r="G12" s="77">
        <v>3</v>
      </c>
      <c r="H12" s="77">
        <v>4</v>
      </c>
      <c r="I12" s="77">
        <f t="shared" si="0"/>
        <v>26</v>
      </c>
      <c r="J12" s="77">
        <f t="shared" si="1"/>
        <v>19</v>
      </c>
    </row>
    <row r="13" spans="2:10" s="61" customFormat="1" ht="11.25">
      <c r="B13" s="101">
        <v>6</v>
      </c>
      <c r="C13" s="76" t="s">
        <v>141</v>
      </c>
      <c r="D13" s="103">
        <v>5</v>
      </c>
      <c r="E13" s="77">
        <v>5</v>
      </c>
      <c r="F13" s="77">
        <v>3</v>
      </c>
      <c r="G13" s="77">
        <v>6</v>
      </c>
      <c r="H13" s="77">
        <v>7</v>
      </c>
      <c r="I13" s="77">
        <f t="shared" si="0"/>
        <v>26</v>
      </c>
      <c r="J13" s="77">
        <f t="shared" si="1"/>
        <v>19</v>
      </c>
    </row>
    <row r="14" spans="2:10" s="61" customFormat="1" ht="11.25">
      <c r="B14" s="101">
        <v>7</v>
      </c>
      <c r="C14" s="76" t="s">
        <v>147</v>
      </c>
      <c r="D14" s="103">
        <v>6</v>
      </c>
      <c r="E14" s="77">
        <v>7</v>
      </c>
      <c r="F14" s="77">
        <v>8</v>
      </c>
      <c r="G14" s="77">
        <v>8</v>
      </c>
      <c r="H14" s="77">
        <v>8</v>
      </c>
      <c r="I14" s="77">
        <f t="shared" si="0"/>
        <v>37</v>
      </c>
      <c r="J14" s="77">
        <f t="shared" si="1"/>
        <v>29</v>
      </c>
    </row>
    <row r="15" spans="2:10" s="61" customFormat="1" ht="11.25">
      <c r="B15" s="101">
        <v>8</v>
      </c>
      <c r="C15" s="76" t="s">
        <v>354</v>
      </c>
      <c r="D15" s="103" t="s">
        <v>258</v>
      </c>
      <c r="E15" s="77" t="s">
        <v>258</v>
      </c>
      <c r="F15" s="77" t="s">
        <v>258</v>
      </c>
      <c r="G15" s="77">
        <v>5</v>
      </c>
      <c r="H15" s="77">
        <v>6</v>
      </c>
      <c r="I15" s="77">
        <v>41</v>
      </c>
      <c r="J15" s="77">
        <v>31</v>
      </c>
    </row>
    <row r="16" spans="2:10" s="61" customFormat="1" ht="11.25">
      <c r="B16" s="102">
        <v>9</v>
      </c>
      <c r="C16" s="105" t="s">
        <v>193</v>
      </c>
      <c r="D16" s="104" t="s">
        <v>244</v>
      </c>
      <c r="E16" s="94">
        <v>8</v>
      </c>
      <c r="F16" s="94">
        <v>7</v>
      </c>
      <c r="G16" s="94" t="s">
        <v>258</v>
      </c>
      <c r="H16" s="94" t="s">
        <v>258</v>
      </c>
      <c r="I16" s="94">
        <f>SUM(D16:H16)+30</f>
        <v>45</v>
      </c>
      <c r="J16" s="94">
        <f>I16-10</f>
        <v>35</v>
      </c>
    </row>
    <row r="18" ht="12.75">
      <c r="B18" s="99"/>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B2:G22"/>
  <sheetViews>
    <sheetView zoomScalePageLayoutView="0" workbookViewId="0" topLeftCell="A1">
      <selection activeCell="B24" sqref="B24"/>
    </sheetView>
  </sheetViews>
  <sheetFormatPr defaultColWidth="9.140625" defaultRowHeight="12.75"/>
  <cols>
    <col min="1" max="3" width="9.140625" style="61" customWidth="1"/>
    <col min="4" max="4" width="25.7109375" style="61" bestFit="1" customWidth="1"/>
    <col min="5" max="16384" width="9.140625" style="61" customWidth="1"/>
  </cols>
  <sheetData>
    <row r="2" spans="2:3" ht="15.75">
      <c r="B2" s="55" t="s">
        <v>385</v>
      </c>
      <c r="C2" s="16"/>
    </row>
    <row r="3" spans="2:3" ht="12.75">
      <c r="B3" s="116" t="s">
        <v>375</v>
      </c>
      <c r="C3" s="16"/>
    </row>
    <row r="4" ht="11.25">
      <c r="B4" s="154">
        <v>38256</v>
      </c>
    </row>
    <row r="5" ht="11.25">
      <c r="B5" s="99" t="s">
        <v>223</v>
      </c>
    </row>
    <row r="7" spans="2:7" ht="11.25">
      <c r="B7" s="118"/>
      <c r="C7" s="118"/>
      <c r="D7" s="118"/>
      <c r="E7" s="118"/>
      <c r="F7" s="118"/>
      <c r="G7" s="118"/>
    </row>
    <row r="8" spans="2:7" ht="11.25">
      <c r="B8" s="139"/>
      <c r="C8" s="139" t="s">
        <v>374</v>
      </c>
      <c r="D8" s="139" t="s">
        <v>395</v>
      </c>
      <c r="E8" s="139" t="s">
        <v>126</v>
      </c>
      <c r="F8" s="139" t="s">
        <v>127</v>
      </c>
      <c r="G8" s="139" t="s">
        <v>129</v>
      </c>
    </row>
    <row r="9" spans="2:7" ht="11.25">
      <c r="B9" s="77" t="s">
        <v>358</v>
      </c>
      <c r="C9" s="77">
        <v>49</v>
      </c>
      <c r="D9" s="155" t="s">
        <v>393</v>
      </c>
      <c r="E9" s="73">
        <v>1</v>
      </c>
      <c r="F9" s="77">
        <v>2</v>
      </c>
      <c r="G9" s="73">
        <f aca="true" t="shared" si="0" ref="G9:G18">E9+F9</f>
        <v>3</v>
      </c>
    </row>
    <row r="10" spans="2:7" ht="11.25">
      <c r="B10" s="77" t="s">
        <v>360</v>
      </c>
      <c r="C10" s="77">
        <v>38</v>
      </c>
      <c r="D10" s="119" t="s">
        <v>390</v>
      </c>
      <c r="E10" s="77">
        <v>5</v>
      </c>
      <c r="F10" s="77">
        <v>1</v>
      </c>
      <c r="G10" s="77">
        <f t="shared" si="0"/>
        <v>6</v>
      </c>
    </row>
    <row r="11" spans="2:7" ht="11.25">
      <c r="B11" s="77" t="s">
        <v>361</v>
      </c>
      <c r="C11" s="77">
        <v>41</v>
      </c>
      <c r="D11" s="119" t="s">
        <v>394</v>
      </c>
      <c r="E11" s="77">
        <v>3</v>
      </c>
      <c r="F11" s="77">
        <v>4</v>
      </c>
      <c r="G11" s="77">
        <f t="shared" si="0"/>
        <v>7</v>
      </c>
    </row>
    <row r="12" spans="2:7" ht="11.25">
      <c r="B12" s="77" t="s">
        <v>363</v>
      </c>
      <c r="C12" s="77">
        <v>70</v>
      </c>
      <c r="D12" s="119" t="s">
        <v>392</v>
      </c>
      <c r="E12" s="77">
        <v>2</v>
      </c>
      <c r="F12" s="77">
        <v>7</v>
      </c>
      <c r="G12" s="77">
        <f t="shared" si="0"/>
        <v>9</v>
      </c>
    </row>
    <row r="13" spans="2:7" ht="11.25">
      <c r="B13" s="77" t="s">
        <v>365</v>
      </c>
      <c r="C13" s="77">
        <v>25</v>
      </c>
      <c r="D13" s="119" t="s">
        <v>387</v>
      </c>
      <c r="E13" s="77">
        <v>7</v>
      </c>
      <c r="F13" s="77">
        <v>3</v>
      </c>
      <c r="G13" s="77">
        <f t="shared" si="0"/>
        <v>10</v>
      </c>
    </row>
    <row r="14" spans="2:7" ht="11.25">
      <c r="B14" s="77" t="s">
        <v>366</v>
      </c>
      <c r="C14" s="77">
        <v>197</v>
      </c>
      <c r="D14" s="119" t="s">
        <v>391</v>
      </c>
      <c r="E14" s="77">
        <v>4</v>
      </c>
      <c r="F14" s="77">
        <v>6</v>
      </c>
      <c r="G14" s="77">
        <f t="shared" si="0"/>
        <v>10</v>
      </c>
    </row>
    <row r="15" spans="2:7" ht="11.25">
      <c r="B15" s="77" t="s">
        <v>367</v>
      </c>
      <c r="C15" s="77">
        <v>176</v>
      </c>
      <c r="D15" s="119" t="s">
        <v>396</v>
      </c>
      <c r="E15" s="77">
        <v>6</v>
      </c>
      <c r="F15" s="77">
        <v>5</v>
      </c>
      <c r="G15" s="77">
        <f t="shared" si="0"/>
        <v>11</v>
      </c>
    </row>
    <row r="16" spans="2:7" ht="11.25">
      <c r="B16" s="77" t="s">
        <v>368</v>
      </c>
      <c r="C16" s="77">
        <v>142</v>
      </c>
      <c r="D16" s="119" t="s">
        <v>386</v>
      </c>
      <c r="E16" s="77">
        <v>10</v>
      </c>
      <c r="F16" s="77">
        <v>8</v>
      </c>
      <c r="G16" s="77">
        <f t="shared" si="0"/>
        <v>18</v>
      </c>
    </row>
    <row r="17" spans="2:7" ht="11.25">
      <c r="B17" s="77" t="s">
        <v>369</v>
      </c>
      <c r="C17" s="77">
        <v>54</v>
      </c>
      <c r="D17" s="119" t="s">
        <v>389</v>
      </c>
      <c r="E17" s="77">
        <v>8</v>
      </c>
      <c r="F17" s="77">
        <v>10</v>
      </c>
      <c r="G17" s="77">
        <f t="shared" si="0"/>
        <v>18</v>
      </c>
    </row>
    <row r="18" spans="2:7" ht="11.25">
      <c r="B18" s="94" t="s">
        <v>370</v>
      </c>
      <c r="C18" s="94">
        <v>117</v>
      </c>
      <c r="D18" s="120" t="s">
        <v>388</v>
      </c>
      <c r="E18" s="94">
        <v>9</v>
      </c>
      <c r="F18" s="94">
        <v>9</v>
      </c>
      <c r="G18" s="94">
        <f t="shared" si="0"/>
        <v>18</v>
      </c>
    </row>
    <row r="22" ht="12.75">
      <c r="B22" s="121"/>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7"/>
  <dimension ref="B2:I24"/>
  <sheetViews>
    <sheetView zoomScalePageLayoutView="0" workbookViewId="0" topLeftCell="A1">
      <selection activeCell="B29" sqref="B29"/>
    </sheetView>
  </sheetViews>
  <sheetFormatPr defaultColWidth="9.140625" defaultRowHeight="12.75"/>
  <cols>
    <col min="1" max="3" width="9.140625" style="61" customWidth="1"/>
    <col min="4" max="4" width="34.28125" style="61" bestFit="1" customWidth="1"/>
    <col min="5" max="5" width="6.8515625" style="61" customWidth="1"/>
    <col min="6" max="16384" width="9.140625" style="61" customWidth="1"/>
  </cols>
  <sheetData>
    <row r="2" spans="2:3" ht="15.75">
      <c r="B2" s="55" t="s">
        <v>376</v>
      </c>
      <c r="C2" s="16"/>
    </row>
    <row r="3" spans="2:3" ht="12.75">
      <c r="B3" s="116" t="s">
        <v>375</v>
      </c>
      <c r="C3" s="16"/>
    </row>
    <row r="4" ht="11.25">
      <c r="B4" s="99" t="s">
        <v>378</v>
      </c>
    </row>
    <row r="5" ht="11.25">
      <c r="B5" s="99" t="s">
        <v>223</v>
      </c>
    </row>
    <row r="7" spans="2:9" ht="11.25">
      <c r="B7" s="118" t="s">
        <v>373</v>
      </c>
      <c r="C7" s="118"/>
      <c r="D7" s="118"/>
      <c r="E7" s="118"/>
      <c r="F7" s="118"/>
      <c r="G7" s="118"/>
      <c r="H7" s="118"/>
      <c r="I7" s="118"/>
    </row>
    <row r="8" spans="2:9" ht="11.25">
      <c r="B8" s="118"/>
      <c r="C8" s="118"/>
      <c r="D8" s="118"/>
      <c r="E8" s="118"/>
      <c r="F8" s="118"/>
      <c r="G8" s="118"/>
      <c r="H8" s="118"/>
      <c r="I8" s="118"/>
    </row>
    <row r="9" spans="2:9" ht="11.25">
      <c r="B9" s="139"/>
      <c r="C9" s="139" t="s">
        <v>374</v>
      </c>
      <c r="D9" s="139" t="s">
        <v>231</v>
      </c>
      <c r="E9" s="139" t="s">
        <v>379</v>
      </c>
      <c r="F9" s="139" t="s">
        <v>126</v>
      </c>
      <c r="G9" s="139" t="s">
        <v>127</v>
      </c>
      <c r="H9" s="139" t="s">
        <v>128</v>
      </c>
      <c r="I9" s="139" t="s">
        <v>129</v>
      </c>
    </row>
    <row r="10" spans="2:9" ht="11.25">
      <c r="B10" s="77" t="s">
        <v>358</v>
      </c>
      <c r="C10" s="77">
        <v>221</v>
      </c>
      <c r="D10" s="119" t="s">
        <v>359</v>
      </c>
      <c r="E10" s="77" t="s">
        <v>174</v>
      </c>
      <c r="F10" s="77">
        <v>1</v>
      </c>
      <c r="G10" s="77">
        <v>3</v>
      </c>
      <c r="H10" s="77">
        <v>1</v>
      </c>
      <c r="I10" s="77">
        <v>5</v>
      </c>
    </row>
    <row r="11" spans="2:9" ht="11.25">
      <c r="B11" s="77" t="s">
        <v>360</v>
      </c>
      <c r="C11" s="77">
        <v>49</v>
      </c>
      <c r="D11" s="119" t="s">
        <v>362</v>
      </c>
      <c r="E11" s="77" t="s">
        <v>174</v>
      </c>
      <c r="F11" s="77">
        <v>3</v>
      </c>
      <c r="G11" s="77">
        <v>1</v>
      </c>
      <c r="H11" s="77">
        <v>2</v>
      </c>
      <c r="I11" s="77">
        <v>6</v>
      </c>
    </row>
    <row r="12" spans="2:9" ht="11.25">
      <c r="B12" s="77" t="s">
        <v>361</v>
      </c>
      <c r="C12" s="77">
        <v>231</v>
      </c>
      <c r="D12" s="119" t="s">
        <v>364</v>
      </c>
      <c r="E12" s="77" t="s">
        <v>174</v>
      </c>
      <c r="F12" s="77">
        <v>4</v>
      </c>
      <c r="G12" s="77">
        <v>2</v>
      </c>
      <c r="H12" s="77">
        <v>3</v>
      </c>
      <c r="I12" s="77">
        <v>9</v>
      </c>
    </row>
    <row r="13" spans="2:9" ht="11.25">
      <c r="B13" s="77" t="s">
        <v>363</v>
      </c>
      <c r="C13" s="77">
        <v>25</v>
      </c>
      <c r="D13" s="119" t="s">
        <v>281</v>
      </c>
      <c r="E13" s="77" t="s">
        <v>174</v>
      </c>
      <c r="F13" s="77">
        <v>5</v>
      </c>
      <c r="G13" s="77">
        <v>4</v>
      </c>
      <c r="H13" s="77">
        <v>4</v>
      </c>
      <c r="I13" s="77">
        <v>13</v>
      </c>
    </row>
    <row r="14" spans="2:9" ht="11.25">
      <c r="B14" s="77" t="s">
        <v>365</v>
      </c>
      <c r="C14" s="77">
        <v>117</v>
      </c>
      <c r="D14" s="119" t="s">
        <v>287</v>
      </c>
      <c r="E14" s="77" t="s">
        <v>174</v>
      </c>
      <c r="F14" s="77">
        <v>9</v>
      </c>
      <c r="G14" s="77">
        <v>5</v>
      </c>
      <c r="H14" s="77">
        <v>5</v>
      </c>
      <c r="I14" s="77">
        <v>19</v>
      </c>
    </row>
    <row r="15" spans="2:9" ht="11.25">
      <c r="B15" s="77" t="s">
        <v>366</v>
      </c>
      <c r="C15" s="77">
        <v>142</v>
      </c>
      <c r="D15" s="119" t="s">
        <v>289</v>
      </c>
      <c r="E15" s="77" t="s">
        <v>174</v>
      </c>
      <c r="F15" s="77">
        <v>10</v>
      </c>
      <c r="G15" s="77">
        <v>6</v>
      </c>
      <c r="H15" s="77">
        <v>6</v>
      </c>
      <c r="I15" s="77">
        <v>22</v>
      </c>
    </row>
    <row r="16" spans="2:9" ht="11.25">
      <c r="B16" s="77" t="s">
        <v>367</v>
      </c>
      <c r="C16" s="77">
        <v>106</v>
      </c>
      <c r="D16" s="119" t="s">
        <v>279</v>
      </c>
      <c r="E16" s="77" t="s">
        <v>174</v>
      </c>
      <c r="F16" s="77">
        <v>2</v>
      </c>
      <c r="G16" s="77" t="s">
        <v>258</v>
      </c>
      <c r="H16" s="77" t="s">
        <v>258</v>
      </c>
      <c r="I16" s="77">
        <v>26</v>
      </c>
    </row>
    <row r="17" spans="2:9" ht="11.25">
      <c r="B17" s="77" t="s">
        <v>368</v>
      </c>
      <c r="C17" s="77">
        <v>176</v>
      </c>
      <c r="D17" s="119" t="s">
        <v>372</v>
      </c>
      <c r="E17" s="77" t="s">
        <v>174</v>
      </c>
      <c r="F17" s="77">
        <v>6</v>
      </c>
      <c r="G17" s="77" t="s">
        <v>258</v>
      </c>
      <c r="H17" s="77" t="s">
        <v>258</v>
      </c>
      <c r="I17" s="77">
        <v>30</v>
      </c>
    </row>
    <row r="18" spans="2:9" ht="11.25">
      <c r="B18" s="77" t="s">
        <v>369</v>
      </c>
      <c r="C18" s="77">
        <v>38</v>
      </c>
      <c r="D18" s="76" t="s">
        <v>319</v>
      </c>
      <c r="E18" s="77" t="s">
        <v>174</v>
      </c>
      <c r="F18" s="77">
        <v>7</v>
      </c>
      <c r="G18" s="77" t="s">
        <v>258</v>
      </c>
      <c r="H18" s="77" t="s">
        <v>258</v>
      </c>
      <c r="I18" s="77">
        <v>31</v>
      </c>
    </row>
    <row r="19" spans="2:9" ht="11.25">
      <c r="B19" s="77" t="s">
        <v>370</v>
      </c>
      <c r="C19" s="77">
        <v>197</v>
      </c>
      <c r="D19" s="119" t="s">
        <v>288</v>
      </c>
      <c r="E19" s="77" t="s">
        <v>174</v>
      </c>
      <c r="F19" s="77">
        <v>8</v>
      </c>
      <c r="G19" s="77" t="s">
        <v>135</v>
      </c>
      <c r="H19" s="77" t="s">
        <v>125</v>
      </c>
      <c r="I19" s="77">
        <v>32</v>
      </c>
    </row>
    <row r="20" spans="2:9" ht="11.25">
      <c r="B20" s="94" t="s">
        <v>371</v>
      </c>
      <c r="C20" s="94">
        <v>16</v>
      </c>
      <c r="D20" s="120" t="s">
        <v>292</v>
      </c>
      <c r="E20" s="94" t="s">
        <v>174</v>
      </c>
      <c r="F20" s="94">
        <v>11</v>
      </c>
      <c r="G20" s="94" t="s">
        <v>258</v>
      </c>
      <c r="H20" s="94" t="s">
        <v>258</v>
      </c>
      <c r="I20" s="94">
        <v>35</v>
      </c>
    </row>
    <row r="24" ht="12.75">
      <c r="B24" s="121" t="s">
        <v>377</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14.xml><?xml version="1.0" encoding="utf-8"?>
<worksheet xmlns="http://schemas.openxmlformats.org/spreadsheetml/2006/main" xmlns:r="http://schemas.openxmlformats.org/officeDocument/2006/relationships">
  <sheetPr codeName="Sheet18">
    <pageSetUpPr fitToPage="1"/>
  </sheetPr>
  <dimension ref="B2:K32"/>
  <sheetViews>
    <sheetView zoomScalePageLayoutView="0" workbookViewId="0" topLeftCell="A1">
      <selection activeCell="N31" sqref="N31"/>
    </sheetView>
  </sheetViews>
  <sheetFormatPr defaultColWidth="9.140625" defaultRowHeight="12.75"/>
  <cols>
    <col min="1" max="3" width="9.140625" style="61" customWidth="1"/>
    <col min="4" max="4" width="21.140625" style="61" customWidth="1"/>
    <col min="5" max="5" width="8.57421875" style="58" bestFit="1" customWidth="1"/>
    <col min="6" max="11" width="7.140625" style="61" customWidth="1"/>
    <col min="12" max="16384" width="9.140625" style="61" customWidth="1"/>
  </cols>
  <sheetData>
    <row r="2" spans="2:3" ht="15.75">
      <c r="B2" s="55" t="s">
        <v>402</v>
      </c>
      <c r="C2" s="16"/>
    </row>
    <row r="3" spans="2:3" ht="12.75">
      <c r="B3" s="116" t="s">
        <v>375</v>
      </c>
      <c r="C3" s="16"/>
    </row>
    <row r="4" ht="11.25">
      <c r="B4" s="99" t="s">
        <v>403</v>
      </c>
    </row>
    <row r="5" ht="11.25">
      <c r="B5" s="99" t="s">
        <v>413</v>
      </c>
    </row>
    <row r="7" spans="2:11" ht="11.25">
      <c r="B7" s="118" t="s">
        <v>414</v>
      </c>
      <c r="C7" s="118"/>
      <c r="D7" s="118"/>
      <c r="E7" s="167"/>
      <c r="F7" s="118"/>
      <c r="G7" s="118"/>
      <c r="H7" s="118"/>
      <c r="I7" s="118"/>
      <c r="J7" s="118"/>
      <c r="K7" s="118"/>
    </row>
    <row r="8" spans="2:11" ht="11.25">
      <c r="B8" s="118"/>
      <c r="C8" s="118"/>
      <c r="D8" s="118"/>
      <c r="E8" s="167"/>
      <c r="F8" s="118"/>
      <c r="G8" s="118"/>
      <c r="H8" s="118"/>
      <c r="I8" s="118"/>
      <c r="J8" s="118"/>
      <c r="K8" s="118"/>
    </row>
    <row r="9" spans="2:11" ht="11.25">
      <c r="B9" s="139"/>
      <c r="C9" s="139" t="s">
        <v>374</v>
      </c>
      <c r="D9" s="139" t="s">
        <v>231</v>
      </c>
      <c r="E9" s="139" t="s">
        <v>379</v>
      </c>
      <c r="F9" s="139" t="s">
        <v>126</v>
      </c>
      <c r="G9" s="139" t="s">
        <v>127</v>
      </c>
      <c r="H9" s="139" t="s">
        <v>128</v>
      </c>
      <c r="I9" s="139" t="s">
        <v>138</v>
      </c>
      <c r="J9" s="139" t="s">
        <v>233</v>
      </c>
      <c r="K9" s="139" t="s">
        <v>129</v>
      </c>
    </row>
    <row r="10" spans="2:11" ht="11.25">
      <c r="B10" s="73" t="s">
        <v>358</v>
      </c>
      <c r="C10" s="77">
        <v>231</v>
      </c>
      <c r="D10" s="155" t="s">
        <v>335</v>
      </c>
      <c r="E10" s="77" t="s">
        <v>174</v>
      </c>
      <c r="F10" s="77">
        <v>6</v>
      </c>
      <c r="G10" s="77">
        <v>2</v>
      </c>
      <c r="H10" s="77">
        <v>2</v>
      </c>
      <c r="I10" s="77">
        <v>1</v>
      </c>
      <c r="J10" s="77">
        <v>1</v>
      </c>
      <c r="K10" s="73">
        <v>6</v>
      </c>
    </row>
    <row r="11" spans="2:11" ht="11.25">
      <c r="B11" s="77" t="s">
        <v>360</v>
      </c>
      <c r="C11" s="77">
        <v>106</v>
      </c>
      <c r="D11" s="119" t="s">
        <v>331</v>
      </c>
      <c r="E11" s="77" t="s">
        <v>174</v>
      </c>
      <c r="F11" s="77">
        <v>1</v>
      </c>
      <c r="G11" s="77">
        <v>7</v>
      </c>
      <c r="H11" s="77">
        <v>3</v>
      </c>
      <c r="I11" s="77">
        <v>2</v>
      </c>
      <c r="J11" s="77">
        <v>5</v>
      </c>
      <c r="K11" s="77">
        <v>11</v>
      </c>
    </row>
    <row r="12" spans="2:11" ht="11.25">
      <c r="B12" s="77" t="s">
        <v>361</v>
      </c>
      <c r="C12" s="77">
        <v>25</v>
      </c>
      <c r="D12" s="119" t="s">
        <v>238</v>
      </c>
      <c r="E12" s="77" t="s">
        <v>174</v>
      </c>
      <c r="F12" s="77">
        <v>4</v>
      </c>
      <c r="G12" s="77">
        <v>3</v>
      </c>
      <c r="H12" s="77">
        <v>7</v>
      </c>
      <c r="I12" s="77">
        <v>5</v>
      </c>
      <c r="J12" s="77">
        <v>3</v>
      </c>
      <c r="K12" s="77">
        <v>15</v>
      </c>
    </row>
    <row r="13" spans="2:11" ht="11.25">
      <c r="B13" s="77" t="s">
        <v>363</v>
      </c>
      <c r="C13" s="77">
        <v>26</v>
      </c>
      <c r="D13" s="119" t="s">
        <v>412</v>
      </c>
      <c r="E13" s="77" t="s">
        <v>174</v>
      </c>
      <c r="F13" s="77">
        <v>10</v>
      </c>
      <c r="G13" s="77">
        <v>6</v>
      </c>
      <c r="H13" s="77">
        <v>1</v>
      </c>
      <c r="I13" s="77">
        <v>6</v>
      </c>
      <c r="J13" s="77">
        <v>4</v>
      </c>
      <c r="K13" s="77">
        <v>17</v>
      </c>
    </row>
    <row r="14" spans="2:11" ht="11.25">
      <c r="B14" s="77" t="s">
        <v>365</v>
      </c>
      <c r="C14" s="77">
        <v>49</v>
      </c>
      <c r="D14" s="170" t="s">
        <v>415</v>
      </c>
      <c r="E14" s="77" t="s">
        <v>174</v>
      </c>
      <c r="F14" s="77">
        <v>3</v>
      </c>
      <c r="G14" s="77">
        <v>5</v>
      </c>
      <c r="H14" s="77">
        <v>6</v>
      </c>
      <c r="I14" s="77">
        <v>3</v>
      </c>
      <c r="J14" s="77">
        <v>8</v>
      </c>
      <c r="K14" s="77">
        <v>17</v>
      </c>
    </row>
    <row r="15" spans="2:11" ht="11.25">
      <c r="B15" s="77" t="s">
        <v>366</v>
      </c>
      <c r="C15" s="77">
        <v>229</v>
      </c>
      <c r="D15" s="119" t="s">
        <v>409</v>
      </c>
      <c r="E15" s="58" t="s">
        <v>404</v>
      </c>
      <c r="F15" s="77">
        <v>6</v>
      </c>
      <c r="G15" s="77">
        <v>4</v>
      </c>
      <c r="H15" s="77">
        <v>5</v>
      </c>
      <c r="I15" s="77">
        <v>4</v>
      </c>
      <c r="J15" s="77">
        <v>9</v>
      </c>
      <c r="K15" s="77">
        <v>19</v>
      </c>
    </row>
    <row r="16" spans="2:11" ht="11.25">
      <c r="B16" s="77" t="s">
        <v>367</v>
      </c>
      <c r="C16" s="77">
        <v>54</v>
      </c>
      <c r="D16" s="119" t="s">
        <v>411</v>
      </c>
      <c r="E16" s="77" t="s">
        <v>174</v>
      </c>
      <c r="F16" s="77">
        <v>5</v>
      </c>
      <c r="G16" s="77">
        <v>1</v>
      </c>
      <c r="H16" s="77">
        <v>4</v>
      </c>
      <c r="I16" s="77">
        <v>14</v>
      </c>
      <c r="J16" s="77">
        <v>10</v>
      </c>
      <c r="K16" s="77">
        <v>20</v>
      </c>
    </row>
    <row r="17" spans="2:11" ht="11.25">
      <c r="B17" s="77" t="s">
        <v>368</v>
      </c>
      <c r="C17" s="77">
        <v>38</v>
      </c>
      <c r="D17" s="65" t="s">
        <v>410</v>
      </c>
      <c r="E17" s="77" t="s">
        <v>174</v>
      </c>
      <c r="F17" s="77">
        <v>8</v>
      </c>
      <c r="G17" s="77">
        <v>10</v>
      </c>
      <c r="H17" s="77">
        <v>10</v>
      </c>
      <c r="I17" s="77">
        <v>9</v>
      </c>
      <c r="J17" s="77">
        <v>6</v>
      </c>
      <c r="K17" s="77">
        <v>33</v>
      </c>
    </row>
    <row r="18" spans="2:11" ht="11.25">
      <c r="B18" s="77" t="s">
        <v>369</v>
      </c>
      <c r="C18" s="77">
        <v>142</v>
      </c>
      <c r="D18" s="119" t="s">
        <v>325</v>
      </c>
      <c r="E18" s="77" t="s">
        <v>174</v>
      </c>
      <c r="F18" s="77">
        <v>11</v>
      </c>
      <c r="G18" s="77">
        <v>9</v>
      </c>
      <c r="H18" s="77">
        <v>11</v>
      </c>
      <c r="I18" s="77">
        <v>7</v>
      </c>
      <c r="J18" s="77">
        <v>7</v>
      </c>
      <c r="K18" s="77">
        <v>34</v>
      </c>
    </row>
    <row r="19" spans="2:11" ht="11.25">
      <c r="B19" s="77" t="s">
        <v>370</v>
      </c>
      <c r="C19" s="77">
        <v>70</v>
      </c>
      <c r="D19" s="119" t="s">
        <v>406</v>
      </c>
      <c r="E19" s="77" t="s">
        <v>174</v>
      </c>
      <c r="F19" s="77">
        <v>2</v>
      </c>
      <c r="G19" s="77">
        <v>12</v>
      </c>
      <c r="H19" s="77">
        <v>8</v>
      </c>
      <c r="I19" s="77">
        <v>16</v>
      </c>
      <c r="J19" s="77">
        <v>15</v>
      </c>
      <c r="K19" s="77">
        <v>37</v>
      </c>
    </row>
    <row r="20" spans="2:11" ht="11.25">
      <c r="B20" s="77" t="s">
        <v>371</v>
      </c>
      <c r="C20" s="77">
        <v>176</v>
      </c>
      <c r="D20" s="119" t="s">
        <v>405</v>
      </c>
      <c r="E20" s="77" t="s">
        <v>174</v>
      </c>
      <c r="F20" s="77">
        <v>9</v>
      </c>
      <c r="G20" s="77">
        <v>8</v>
      </c>
      <c r="H20" s="77">
        <v>9</v>
      </c>
      <c r="I20" s="77">
        <v>11</v>
      </c>
      <c r="J20" s="77">
        <v>11</v>
      </c>
      <c r="K20" s="77">
        <v>37</v>
      </c>
    </row>
    <row r="21" spans="2:11" ht="11.25">
      <c r="B21" s="77" t="s">
        <v>398</v>
      </c>
      <c r="C21" s="77">
        <v>16</v>
      </c>
      <c r="D21" s="119" t="s">
        <v>332</v>
      </c>
      <c r="E21" s="77" t="s">
        <v>174</v>
      </c>
      <c r="F21" s="77">
        <v>14</v>
      </c>
      <c r="G21" s="77">
        <v>14</v>
      </c>
      <c r="H21" s="77">
        <v>12</v>
      </c>
      <c r="I21" s="77">
        <v>8</v>
      </c>
      <c r="J21" s="77">
        <v>13</v>
      </c>
      <c r="K21" s="77">
        <v>47</v>
      </c>
    </row>
    <row r="22" spans="2:11" ht="11.25">
      <c r="B22" s="77" t="s">
        <v>399</v>
      </c>
      <c r="C22" s="77">
        <v>117</v>
      </c>
      <c r="D22" s="170" t="s">
        <v>415</v>
      </c>
      <c r="E22" s="77" t="s">
        <v>174</v>
      </c>
      <c r="F22" s="77">
        <v>13</v>
      </c>
      <c r="G22" s="77">
        <v>11</v>
      </c>
      <c r="H22" s="77">
        <v>14</v>
      </c>
      <c r="I22" s="77">
        <v>10</v>
      </c>
      <c r="J22" s="77">
        <v>16</v>
      </c>
      <c r="K22" s="77">
        <v>48</v>
      </c>
    </row>
    <row r="23" spans="2:11" ht="11.25">
      <c r="B23" s="77" t="s">
        <v>400</v>
      </c>
      <c r="C23" s="77">
        <v>182</v>
      </c>
      <c r="D23" s="119" t="s">
        <v>243</v>
      </c>
      <c r="E23" s="77" t="s">
        <v>174</v>
      </c>
      <c r="F23" s="77" t="s">
        <v>258</v>
      </c>
      <c r="G23" s="77" t="s">
        <v>258</v>
      </c>
      <c r="H23" s="77" t="s">
        <v>258</v>
      </c>
      <c r="I23" s="77">
        <v>12</v>
      </c>
      <c r="J23" s="77">
        <v>2</v>
      </c>
      <c r="K23" s="77">
        <v>50</v>
      </c>
    </row>
    <row r="24" spans="2:11" ht="11.25">
      <c r="B24" s="77" t="s">
        <v>401</v>
      </c>
      <c r="C24" s="77">
        <v>197</v>
      </c>
      <c r="D24" s="119" t="s">
        <v>326</v>
      </c>
      <c r="E24" s="77" t="s">
        <v>174</v>
      </c>
      <c r="F24" s="77">
        <v>12</v>
      </c>
      <c r="G24" s="77">
        <v>13</v>
      </c>
      <c r="H24" s="77">
        <v>13</v>
      </c>
      <c r="I24" s="77">
        <v>13</v>
      </c>
      <c r="J24" s="77">
        <v>12</v>
      </c>
      <c r="K24" s="77">
        <v>50</v>
      </c>
    </row>
    <row r="25" spans="2:11" ht="11.25">
      <c r="B25" s="77" t="s">
        <v>407</v>
      </c>
      <c r="C25" s="77">
        <v>41</v>
      </c>
      <c r="D25" s="119" t="s">
        <v>333</v>
      </c>
      <c r="E25" s="77" t="s">
        <v>174</v>
      </c>
      <c r="F25" s="77" t="s">
        <v>258</v>
      </c>
      <c r="G25" s="77" t="s">
        <v>258</v>
      </c>
      <c r="H25" s="77" t="s">
        <v>258</v>
      </c>
      <c r="I25" s="77">
        <v>15</v>
      </c>
      <c r="J25" s="77">
        <v>14</v>
      </c>
      <c r="K25" s="77">
        <v>65</v>
      </c>
    </row>
    <row r="26" spans="2:11" ht="11.25">
      <c r="B26" s="94" t="s">
        <v>408</v>
      </c>
      <c r="C26" s="94">
        <v>5</v>
      </c>
      <c r="D26" s="171" t="s">
        <v>415</v>
      </c>
      <c r="E26" s="94" t="s">
        <v>174</v>
      </c>
      <c r="F26" s="94">
        <v>15</v>
      </c>
      <c r="G26" s="94">
        <v>15</v>
      </c>
      <c r="H26" s="94" t="s">
        <v>135</v>
      </c>
      <c r="I26" s="94" t="s">
        <v>258</v>
      </c>
      <c r="J26" s="94" t="s">
        <v>258</v>
      </c>
      <c r="K26" s="94">
        <v>66</v>
      </c>
    </row>
    <row r="27" spans="2:11" ht="11.25">
      <c r="B27" s="112"/>
      <c r="C27" s="112"/>
      <c r="D27" s="112"/>
      <c r="E27" s="112"/>
      <c r="F27" s="112"/>
      <c r="G27" s="112"/>
      <c r="H27" s="112"/>
      <c r="I27" s="112"/>
      <c r="J27" s="112"/>
      <c r="K27" s="112"/>
    </row>
    <row r="28" spans="2:11" ht="11.25">
      <c r="B28" s="169" t="s">
        <v>418</v>
      </c>
      <c r="C28" s="112"/>
      <c r="D28" s="112"/>
      <c r="E28" s="112"/>
      <c r="F28" s="112"/>
      <c r="G28" s="112"/>
      <c r="H28" s="112"/>
      <c r="I28" s="112"/>
      <c r="J28" s="112"/>
      <c r="K28" s="112"/>
    </row>
    <row r="29" spans="2:11" ht="11.25">
      <c r="B29" s="112"/>
      <c r="C29" s="112"/>
      <c r="D29" s="112"/>
      <c r="E29" s="112"/>
      <c r="F29" s="112"/>
      <c r="G29" s="112"/>
      <c r="H29" s="112"/>
      <c r="I29" s="112"/>
      <c r="J29" s="112"/>
      <c r="K29" s="112"/>
    </row>
    <row r="30" ht="12.75">
      <c r="B30" s="121" t="s">
        <v>419</v>
      </c>
    </row>
    <row r="32" ht="12.75">
      <c r="B32" s="121" t="s">
        <v>417</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15.xml><?xml version="1.0" encoding="utf-8"?>
<worksheet xmlns="http://schemas.openxmlformats.org/spreadsheetml/2006/main" xmlns:r="http://schemas.openxmlformats.org/officeDocument/2006/relationships">
  <sheetPr codeName="Sheet16"/>
  <dimension ref="B2:L35"/>
  <sheetViews>
    <sheetView zoomScalePageLayoutView="0" workbookViewId="0" topLeftCell="A1">
      <selection activeCell="H33" sqref="H33"/>
    </sheetView>
  </sheetViews>
  <sheetFormatPr defaultColWidth="9.140625" defaultRowHeight="12.75"/>
  <cols>
    <col min="1" max="1" width="4.57421875" style="61" customWidth="1"/>
    <col min="2" max="2" width="4.7109375" style="58" customWidth="1"/>
    <col min="3" max="3" width="28.7109375" style="61" customWidth="1"/>
    <col min="4" max="4" width="5.140625" style="58" bestFit="1" customWidth="1"/>
    <col min="5" max="5" width="7.421875" style="58" customWidth="1"/>
    <col min="6" max="6" width="8.57421875" style="61" bestFit="1" customWidth="1"/>
    <col min="7" max="11" width="6.7109375" style="61" customWidth="1"/>
    <col min="12" max="16384" width="9.140625" style="61" customWidth="1"/>
  </cols>
  <sheetData>
    <row r="2" spans="3:11" ht="15.75">
      <c r="C2" s="117" t="s">
        <v>114</v>
      </c>
      <c r="D2" s="91"/>
      <c r="E2" s="91"/>
      <c r="F2" s="58"/>
      <c r="G2" s="58"/>
      <c r="H2" s="60"/>
      <c r="I2" s="58"/>
      <c r="J2" s="58"/>
      <c r="K2" s="58"/>
    </row>
    <row r="3" spans="3:11" ht="11.25">
      <c r="C3" s="61" t="s">
        <v>416</v>
      </c>
      <c r="D3" s="91"/>
      <c r="E3" s="91"/>
      <c r="F3" s="58"/>
      <c r="G3" s="58"/>
      <c r="H3" s="60"/>
      <c r="I3" s="58"/>
      <c r="J3" s="58"/>
      <c r="K3" s="58"/>
    </row>
    <row r="4" spans="6:11" ht="11.25">
      <c r="F4" s="58"/>
      <c r="G4" s="58"/>
      <c r="H4" s="60"/>
      <c r="I4" s="58"/>
      <c r="J4" s="58"/>
      <c r="K4" s="58"/>
    </row>
    <row r="5" spans="2:12" ht="11.25">
      <c r="B5" s="168"/>
      <c r="C5" s="146"/>
      <c r="D5" s="147">
        <f>COUNT(G5:K5)</f>
        <v>5</v>
      </c>
      <c r="E5" s="147"/>
      <c r="F5" s="148" t="s">
        <v>3</v>
      </c>
      <c r="G5" s="147">
        <v>9</v>
      </c>
      <c r="H5" s="147">
        <v>11</v>
      </c>
      <c r="I5" s="147">
        <v>17</v>
      </c>
      <c r="J5" s="147">
        <v>11</v>
      </c>
      <c r="K5" s="147">
        <v>17</v>
      </c>
      <c r="L5" s="122"/>
    </row>
    <row r="6" spans="2:12" ht="11.25">
      <c r="B6" s="139"/>
      <c r="C6" s="140"/>
      <c r="D6" s="140" t="s">
        <v>4</v>
      </c>
      <c r="E6" s="140" t="s">
        <v>5</v>
      </c>
      <c r="F6" s="141" t="s">
        <v>6</v>
      </c>
      <c r="G6" s="142" t="s">
        <v>115</v>
      </c>
      <c r="H6" s="142" t="s">
        <v>116</v>
      </c>
      <c r="I6" s="142" t="s">
        <v>117</v>
      </c>
      <c r="J6" s="142" t="s">
        <v>118</v>
      </c>
      <c r="K6" s="142" t="s">
        <v>119</v>
      </c>
      <c r="L6" s="122"/>
    </row>
    <row r="7" spans="2:12" ht="11.25">
      <c r="B7" s="131">
        <v>1</v>
      </c>
      <c r="C7" s="149" t="s">
        <v>158</v>
      </c>
      <c r="D7" s="132">
        <f aca="true" t="shared" si="0" ref="D7:D23">COUNT(G7:K7)</f>
        <v>4</v>
      </c>
      <c r="E7" s="132">
        <f aca="true" t="shared" si="1" ref="E7:E23">IF(D7&gt;3,1,0)</f>
        <v>1</v>
      </c>
      <c r="F7" s="143">
        <f aca="true" t="shared" si="2" ref="F7:F23">C_S_G(G7:K7,G$5:K$5,csg_table,D$5,E7)</f>
        <v>1</v>
      </c>
      <c r="G7" s="144">
        <v>3</v>
      </c>
      <c r="H7" s="144">
        <v>1</v>
      </c>
      <c r="I7" s="144">
        <v>1</v>
      </c>
      <c r="J7" s="144">
        <v>1</v>
      </c>
      <c r="K7" s="144"/>
      <c r="L7" s="122"/>
    </row>
    <row r="8" spans="2:12" ht="11.25">
      <c r="B8" s="131">
        <v>2</v>
      </c>
      <c r="C8" s="149" t="s">
        <v>272</v>
      </c>
      <c r="D8" s="132">
        <f t="shared" si="0"/>
        <v>4</v>
      </c>
      <c r="E8" s="132">
        <f t="shared" si="1"/>
        <v>1</v>
      </c>
      <c r="F8" s="143">
        <f t="shared" si="2"/>
        <v>0.9424460431654677</v>
      </c>
      <c r="G8" s="144"/>
      <c r="H8" s="144">
        <v>3</v>
      </c>
      <c r="I8" s="144">
        <v>2</v>
      </c>
      <c r="J8" s="144">
        <v>3</v>
      </c>
      <c r="K8" s="144">
        <v>1</v>
      </c>
      <c r="L8" s="122"/>
    </row>
    <row r="9" spans="2:12" ht="11.25">
      <c r="B9" s="131">
        <v>3</v>
      </c>
      <c r="C9" s="149" t="s">
        <v>156</v>
      </c>
      <c r="D9" s="132">
        <f t="shared" si="0"/>
        <v>5</v>
      </c>
      <c r="E9" s="132">
        <f t="shared" si="1"/>
        <v>1</v>
      </c>
      <c r="F9" s="143">
        <f t="shared" si="2"/>
        <v>0.9120234604105572</v>
      </c>
      <c r="G9" s="144">
        <v>1</v>
      </c>
      <c r="H9" s="144">
        <v>2</v>
      </c>
      <c r="I9" s="144">
        <v>5</v>
      </c>
      <c r="J9" s="144">
        <v>4</v>
      </c>
      <c r="K9" s="144">
        <v>3</v>
      </c>
      <c r="L9" s="122"/>
    </row>
    <row r="10" spans="2:12" ht="11.25">
      <c r="B10" s="131">
        <v>4</v>
      </c>
      <c r="C10" s="149" t="s">
        <v>157</v>
      </c>
      <c r="D10" s="132">
        <f t="shared" si="0"/>
        <v>4</v>
      </c>
      <c r="E10" s="132">
        <f t="shared" si="1"/>
        <v>1</v>
      </c>
      <c r="F10" s="143">
        <f t="shared" si="2"/>
        <v>0.8814814814814815</v>
      </c>
      <c r="G10" s="144">
        <v>2</v>
      </c>
      <c r="H10" s="144"/>
      <c r="I10" s="144">
        <v>6</v>
      </c>
      <c r="J10" s="144">
        <v>7</v>
      </c>
      <c r="K10" s="144">
        <v>2</v>
      </c>
      <c r="L10" s="122"/>
    </row>
    <row r="11" spans="2:12" ht="11.25">
      <c r="B11" s="131">
        <v>5</v>
      </c>
      <c r="C11" s="149" t="s">
        <v>159</v>
      </c>
      <c r="D11" s="132">
        <f t="shared" si="0"/>
        <v>4</v>
      </c>
      <c r="E11" s="132">
        <f t="shared" si="1"/>
        <v>1</v>
      </c>
      <c r="F11" s="143">
        <f t="shared" si="2"/>
        <v>0.867704280155642</v>
      </c>
      <c r="G11" s="144">
        <v>4</v>
      </c>
      <c r="H11" s="144"/>
      <c r="I11" s="144">
        <v>4</v>
      </c>
      <c r="J11" s="144">
        <v>2</v>
      </c>
      <c r="K11" s="144">
        <v>5</v>
      </c>
      <c r="L11" s="122"/>
    </row>
    <row r="12" spans="2:12" ht="11.25">
      <c r="B12" s="131">
        <v>6</v>
      </c>
      <c r="C12" s="149" t="s">
        <v>273</v>
      </c>
      <c r="D12" s="132">
        <f t="shared" si="0"/>
        <v>3</v>
      </c>
      <c r="E12" s="132">
        <f t="shared" si="1"/>
        <v>0</v>
      </c>
      <c r="F12" s="143">
        <f t="shared" si="2"/>
        <v>0.7877697841726619</v>
      </c>
      <c r="G12" s="144"/>
      <c r="H12" s="144">
        <v>4</v>
      </c>
      <c r="I12" s="144">
        <v>3</v>
      </c>
      <c r="J12" s="144"/>
      <c r="K12" s="144">
        <v>14</v>
      </c>
      <c r="L12" s="122"/>
    </row>
    <row r="13" spans="2:12" ht="11.25">
      <c r="B13" s="131">
        <v>7</v>
      </c>
      <c r="C13" s="149" t="s">
        <v>162</v>
      </c>
      <c r="D13" s="132">
        <f t="shared" si="0"/>
        <v>4</v>
      </c>
      <c r="E13" s="132">
        <f t="shared" si="1"/>
        <v>1</v>
      </c>
      <c r="F13" s="143">
        <f t="shared" si="2"/>
        <v>0.754863813229572</v>
      </c>
      <c r="G13" s="145">
        <v>7</v>
      </c>
      <c r="H13" s="145">
        <v>5</v>
      </c>
      <c r="I13" s="145">
        <v>8</v>
      </c>
      <c r="J13" s="144"/>
      <c r="K13" s="144">
        <v>10</v>
      </c>
      <c r="L13" s="122"/>
    </row>
    <row r="14" spans="2:12" ht="11.25">
      <c r="B14" s="131">
        <v>8</v>
      </c>
      <c r="C14" s="149" t="s">
        <v>275</v>
      </c>
      <c r="D14" s="132">
        <f t="shared" si="0"/>
        <v>4</v>
      </c>
      <c r="E14" s="132">
        <f t="shared" si="1"/>
        <v>1</v>
      </c>
      <c r="F14" s="143">
        <f t="shared" si="2"/>
        <v>0.7433962264150943</v>
      </c>
      <c r="G14" s="145"/>
      <c r="H14" s="145">
        <v>7</v>
      </c>
      <c r="I14" s="145">
        <v>10</v>
      </c>
      <c r="J14" s="144">
        <v>6</v>
      </c>
      <c r="K14" s="144">
        <v>9</v>
      </c>
      <c r="L14" s="122"/>
    </row>
    <row r="15" spans="2:12" ht="11.25">
      <c r="B15" s="131">
        <v>9</v>
      </c>
      <c r="C15" s="149" t="s">
        <v>312</v>
      </c>
      <c r="D15" s="132">
        <f t="shared" si="0"/>
        <v>3</v>
      </c>
      <c r="E15" s="132">
        <f t="shared" si="1"/>
        <v>0</v>
      </c>
      <c r="F15" s="143">
        <f t="shared" si="2"/>
        <v>0.737410071942446</v>
      </c>
      <c r="G15" s="145"/>
      <c r="H15" s="145"/>
      <c r="I15" s="145">
        <v>7</v>
      </c>
      <c r="J15" s="144">
        <v>5</v>
      </c>
      <c r="K15" s="144">
        <v>13</v>
      </c>
      <c r="L15" s="122"/>
    </row>
    <row r="16" spans="2:12" ht="11.25">
      <c r="B16" s="131">
        <v>10</v>
      </c>
      <c r="C16" s="149" t="s">
        <v>315</v>
      </c>
      <c r="D16" s="132">
        <f t="shared" si="0"/>
        <v>3</v>
      </c>
      <c r="E16" s="132">
        <f t="shared" si="1"/>
        <v>0</v>
      </c>
      <c r="F16" s="143">
        <f t="shared" si="2"/>
        <v>0.7122302158273381</v>
      </c>
      <c r="G16" s="145"/>
      <c r="H16" s="145"/>
      <c r="I16" s="145">
        <v>9</v>
      </c>
      <c r="J16" s="144">
        <v>8</v>
      </c>
      <c r="K16" s="144">
        <v>11</v>
      </c>
      <c r="L16" s="122"/>
    </row>
    <row r="17" spans="2:12" ht="11.25">
      <c r="B17" s="131">
        <v>11</v>
      </c>
      <c r="C17" s="149" t="s">
        <v>160</v>
      </c>
      <c r="D17" s="132">
        <f t="shared" si="0"/>
        <v>4</v>
      </c>
      <c r="E17" s="132">
        <f t="shared" si="1"/>
        <v>1</v>
      </c>
      <c r="F17" s="143">
        <f t="shared" si="2"/>
        <v>0.708171206225681</v>
      </c>
      <c r="G17" s="145">
        <v>5</v>
      </c>
      <c r="H17" s="145"/>
      <c r="I17" s="145">
        <v>11</v>
      </c>
      <c r="J17" s="144">
        <v>10</v>
      </c>
      <c r="K17" s="144">
        <v>15</v>
      </c>
      <c r="L17" s="122"/>
    </row>
    <row r="18" spans="2:12" ht="11.25">
      <c r="B18" s="131">
        <v>12</v>
      </c>
      <c r="C18" s="149" t="s">
        <v>161</v>
      </c>
      <c r="D18" s="132">
        <f t="shared" si="0"/>
        <v>4</v>
      </c>
      <c r="E18" s="132">
        <f t="shared" si="1"/>
        <v>1</v>
      </c>
      <c r="F18" s="143">
        <f t="shared" si="2"/>
        <v>0.708171206225681</v>
      </c>
      <c r="G18" s="145">
        <v>6</v>
      </c>
      <c r="H18" s="145">
        <v>6</v>
      </c>
      <c r="I18" s="145">
        <v>14</v>
      </c>
      <c r="J18" s="144"/>
      <c r="K18" s="144">
        <v>16</v>
      </c>
      <c r="L18" s="122"/>
    </row>
    <row r="19" spans="2:12" ht="11.25">
      <c r="B19" s="131">
        <v>13</v>
      </c>
      <c r="C19" s="149" t="s">
        <v>164</v>
      </c>
      <c r="D19" s="132">
        <f t="shared" si="0"/>
        <v>5</v>
      </c>
      <c r="E19" s="132">
        <f t="shared" si="1"/>
        <v>1</v>
      </c>
      <c r="F19" s="143">
        <f t="shared" si="2"/>
        <v>0.6950146627565983</v>
      </c>
      <c r="G19" s="145">
        <v>9</v>
      </c>
      <c r="H19" s="145">
        <v>10</v>
      </c>
      <c r="I19" s="145">
        <v>13</v>
      </c>
      <c r="J19" s="144">
        <v>9</v>
      </c>
      <c r="K19" s="144">
        <v>8</v>
      </c>
      <c r="L19" s="122"/>
    </row>
    <row r="20" spans="2:12" ht="11.25">
      <c r="B20" s="131">
        <v>14</v>
      </c>
      <c r="C20" s="149" t="s">
        <v>163</v>
      </c>
      <c r="D20" s="132">
        <f t="shared" si="0"/>
        <v>3</v>
      </c>
      <c r="E20" s="132">
        <f t="shared" si="1"/>
        <v>0</v>
      </c>
      <c r="F20" s="143">
        <f t="shared" si="2"/>
        <v>0.6888888888888889</v>
      </c>
      <c r="G20" s="145">
        <v>8</v>
      </c>
      <c r="H20" s="145"/>
      <c r="I20" s="145">
        <v>17</v>
      </c>
      <c r="J20" s="144"/>
      <c r="K20" s="144">
        <v>7</v>
      </c>
      <c r="L20" s="122"/>
    </row>
    <row r="21" spans="2:12" ht="11.25">
      <c r="B21" s="135">
        <v>15</v>
      </c>
      <c r="C21" s="150" t="s">
        <v>274</v>
      </c>
      <c r="D21" s="136">
        <f t="shared" si="0"/>
        <v>4</v>
      </c>
      <c r="E21" s="136">
        <f t="shared" si="1"/>
        <v>1</v>
      </c>
      <c r="F21" s="151">
        <f t="shared" si="2"/>
        <v>0.6754716981132075</v>
      </c>
      <c r="G21" s="152"/>
      <c r="H21" s="152">
        <v>8</v>
      </c>
      <c r="I21" s="152">
        <v>15</v>
      </c>
      <c r="J21" s="153">
        <v>11</v>
      </c>
      <c r="K21" s="153">
        <v>12</v>
      </c>
      <c r="L21" s="122"/>
    </row>
    <row r="22" spans="2:12" ht="11.25">
      <c r="B22" s="131"/>
      <c r="C22" s="149" t="s">
        <v>276</v>
      </c>
      <c r="D22" s="132">
        <f t="shared" si="0"/>
        <v>2</v>
      </c>
      <c r="E22" s="132">
        <f t="shared" si="1"/>
        <v>0</v>
      </c>
      <c r="F22" s="143">
        <f t="shared" si="2"/>
        <v>0.6574585635359116</v>
      </c>
      <c r="G22" s="145"/>
      <c r="H22" s="145">
        <v>11</v>
      </c>
      <c r="I22" s="145">
        <v>12</v>
      </c>
      <c r="J22" s="144"/>
      <c r="K22" s="144"/>
      <c r="L22" s="122"/>
    </row>
    <row r="23" spans="2:12" ht="11.25">
      <c r="B23" s="135"/>
      <c r="C23" s="150" t="s">
        <v>313</v>
      </c>
      <c r="D23" s="136">
        <f t="shared" si="0"/>
        <v>2</v>
      </c>
      <c r="E23" s="136">
        <f t="shared" si="1"/>
        <v>0</v>
      </c>
      <c r="F23" s="151">
        <f t="shared" si="2"/>
        <v>0.7371134020618557</v>
      </c>
      <c r="G23" s="152"/>
      <c r="H23" s="152"/>
      <c r="I23" s="152">
        <v>16</v>
      </c>
      <c r="J23" s="153"/>
      <c r="K23" s="153">
        <v>4</v>
      </c>
      <c r="L23" s="122"/>
    </row>
    <row r="24" spans="3:11" ht="11.25">
      <c r="C24" s="57"/>
      <c r="D24" s="112"/>
      <c r="E24" s="112"/>
      <c r="F24" s="114"/>
      <c r="G24" s="115"/>
      <c r="H24" s="115"/>
      <c r="I24" s="115"/>
      <c r="J24" s="115"/>
      <c r="K24" s="115"/>
    </row>
    <row r="25" ht="11.25">
      <c r="C25" s="61" t="s">
        <v>132</v>
      </c>
    </row>
    <row r="27" spans="2:3" ht="11.25">
      <c r="B27" s="58" t="s">
        <v>115</v>
      </c>
      <c r="C27" s="57" t="s">
        <v>120</v>
      </c>
    </row>
    <row r="28" spans="2:3" ht="11.25">
      <c r="B28" s="58" t="s">
        <v>116</v>
      </c>
      <c r="C28" s="57" t="s">
        <v>121</v>
      </c>
    </row>
    <row r="29" spans="2:3" ht="11.25">
      <c r="B29" s="58" t="s">
        <v>117</v>
      </c>
      <c r="C29" s="57" t="s">
        <v>122</v>
      </c>
    </row>
    <row r="30" spans="2:3" ht="11.25">
      <c r="B30" s="58" t="s">
        <v>118</v>
      </c>
      <c r="C30" s="57" t="s">
        <v>123</v>
      </c>
    </row>
    <row r="31" spans="2:3" ht="11.25">
      <c r="B31" s="58" t="s">
        <v>119</v>
      </c>
      <c r="C31" s="57" t="s">
        <v>124</v>
      </c>
    </row>
    <row r="33" ht="11.25">
      <c r="C33" s="61" t="s">
        <v>133</v>
      </c>
    </row>
    <row r="34" spans="3:8" ht="11.25">
      <c r="C34" s="61" t="s">
        <v>152</v>
      </c>
      <c r="H34" s="61" t="s">
        <v>7</v>
      </c>
    </row>
    <row r="35" ht="11.25">
      <c r="C35" s="61" t="s">
        <v>131</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3"/>
  <dimension ref="A1:X301"/>
  <sheetViews>
    <sheetView showGridLines="0" zoomScalePageLayoutView="0" workbookViewId="0" topLeftCell="A1">
      <selection activeCell="E23" sqref="E23"/>
    </sheetView>
  </sheetViews>
  <sheetFormatPr defaultColWidth="9.140625" defaultRowHeight="12.75"/>
  <cols>
    <col min="1" max="1" width="5.28125" style="0" customWidth="1"/>
    <col min="2" max="22" width="4.421875" style="0" customWidth="1"/>
    <col min="23" max="23" width="4.7109375" style="0" customWidth="1"/>
  </cols>
  <sheetData>
    <row r="1" ht="15.75">
      <c r="A1" s="6" t="s">
        <v>8</v>
      </c>
    </row>
    <row r="2" ht="12.75">
      <c r="A2" s="7"/>
    </row>
    <row r="3" ht="12.75">
      <c r="A3" s="7"/>
    </row>
    <row r="4" ht="12.75">
      <c r="A4" s="8" t="s">
        <v>9</v>
      </c>
    </row>
    <row r="5" ht="12.75">
      <c r="A5" s="7"/>
    </row>
    <row r="6" ht="12.75">
      <c r="A6" s="8" t="s">
        <v>10</v>
      </c>
    </row>
    <row r="7" ht="12.75">
      <c r="A7" s="7"/>
    </row>
    <row r="8" ht="12.75">
      <c r="A8" s="7" t="s">
        <v>11</v>
      </c>
    </row>
    <row r="9" ht="12.75">
      <c r="A9" s="7"/>
    </row>
    <row r="10" ht="12.75">
      <c r="A10" s="8" t="s">
        <v>12</v>
      </c>
    </row>
    <row r="11" ht="12.75">
      <c r="A11" s="7"/>
    </row>
    <row r="12" ht="12.75">
      <c r="A12" s="7"/>
    </row>
    <row r="13" ht="12.75">
      <c r="A13" s="9" t="s">
        <v>13</v>
      </c>
    </row>
    <row r="14" ht="12.75">
      <c r="A14" s="3"/>
    </row>
    <row r="15" ht="12.75">
      <c r="A15" s="8" t="s">
        <v>14</v>
      </c>
    </row>
    <row r="16" ht="12.75">
      <c r="A16" s="7"/>
    </row>
    <row r="17" ht="12.75">
      <c r="A17" s="8" t="s">
        <v>15</v>
      </c>
    </row>
    <row r="18" ht="12.75">
      <c r="A18" s="7" t="s">
        <v>16</v>
      </c>
    </row>
    <row r="19" ht="12.75">
      <c r="A19" s="7" t="s">
        <v>17</v>
      </c>
    </row>
    <row r="20" ht="12.75">
      <c r="A20" s="7" t="s">
        <v>18</v>
      </c>
    </row>
    <row r="21" ht="12.75">
      <c r="A21" s="7" t="s">
        <v>19</v>
      </c>
    </row>
    <row r="22" ht="12.75">
      <c r="A22" s="7"/>
    </row>
    <row r="23" ht="12.75">
      <c r="A23" s="7"/>
    </row>
    <row r="24" ht="12.75">
      <c r="A24" s="7"/>
    </row>
    <row r="27" spans="1:21" ht="12.75">
      <c r="A27" s="2"/>
      <c r="B27" s="2">
        <v>1</v>
      </c>
      <c r="C27" s="2">
        <v>2</v>
      </c>
      <c r="D27" s="2">
        <v>3</v>
      </c>
      <c r="E27" s="2">
        <v>4</v>
      </c>
      <c r="F27" s="2">
        <v>5</v>
      </c>
      <c r="G27" s="2">
        <v>6</v>
      </c>
      <c r="H27" s="2">
        <v>7</v>
      </c>
      <c r="I27" s="2">
        <v>8</v>
      </c>
      <c r="J27" s="2">
        <v>9</v>
      </c>
      <c r="K27" s="2">
        <v>10</v>
      </c>
      <c r="L27" s="2">
        <v>11</v>
      </c>
      <c r="M27" s="2">
        <v>12</v>
      </c>
      <c r="N27" s="2">
        <v>13</v>
      </c>
      <c r="O27" s="2">
        <v>14</v>
      </c>
      <c r="P27" s="2">
        <v>15</v>
      </c>
      <c r="Q27" s="2">
        <v>16</v>
      </c>
      <c r="R27" s="2">
        <v>17</v>
      </c>
      <c r="S27" s="2">
        <v>18</v>
      </c>
      <c r="T27" s="2">
        <v>19</v>
      </c>
      <c r="U27" s="2" t="s">
        <v>20</v>
      </c>
    </row>
    <row r="28" spans="1:22" ht="12.75">
      <c r="A28" s="1">
        <v>1</v>
      </c>
      <c r="B28">
        <v>0</v>
      </c>
      <c r="C28">
        <v>10</v>
      </c>
      <c r="D28">
        <v>31</v>
      </c>
      <c r="E28">
        <v>43</v>
      </c>
      <c r="F28">
        <v>52</v>
      </c>
      <c r="G28">
        <v>60</v>
      </c>
      <c r="H28">
        <v>66</v>
      </c>
      <c r="I28">
        <v>72</v>
      </c>
      <c r="J28">
        <v>76</v>
      </c>
      <c r="K28">
        <v>80</v>
      </c>
      <c r="L28">
        <v>84</v>
      </c>
      <c r="M28">
        <v>87</v>
      </c>
      <c r="N28">
        <v>90</v>
      </c>
      <c r="O28">
        <v>92</v>
      </c>
      <c r="P28">
        <v>94</v>
      </c>
      <c r="Q28">
        <v>96</v>
      </c>
      <c r="R28">
        <v>97</v>
      </c>
      <c r="S28">
        <v>98</v>
      </c>
      <c r="T28">
        <v>99</v>
      </c>
      <c r="U28">
        <v>100</v>
      </c>
      <c r="V28" s="1">
        <v>1</v>
      </c>
    </row>
    <row r="29" spans="1:22" ht="12.75">
      <c r="A29" s="1">
        <v>2</v>
      </c>
      <c r="C29">
        <v>7</v>
      </c>
      <c r="D29">
        <v>25</v>
      </c>
      <c r="E29">
        <v>37</v>
      </c>
      <c r="F29">
        <v>46</v>
      </c>
      <c r="G29">
        <v>54</v>
      </c>
      <c r="H29">
        <v>60</v>
      </c>
      <c r="I29">
        <v>66</v>
      </c>
      <c r="J29">
        <v>70</v>
      </c>
      <c r="K29">
        <v>74</v>
      </c>
      <c r="L29">
        <v>78</v>
      </c>
      <c r="M29">
        <v>81</v>
      </c>
      <c r="N29">
        <v>84</v>
      </c>
      <c r="O29">
        <v>86</v>
      </c>
      <c r="P29">
        <v>88</v>
      </c>
      <c r="Q29">
        <v>90</v>
      </c>
      <c r="R29">
        <v>91</v>
      </c>
      <c r="S29">
        <v>92</v>
      </c>
      <c r="T29">
        <v>93</v>
      </c>
      <c r="U29">
        <v>94</v>
      </c>
      <c r="V29" s="1">
        <v>2</v>
      </c>
    </row>
    <row r="30" spans="1:22" ht="12.75">
      <c r="A30" s="1">
        <v>3</v>
      </c>
      <c r="D30">
        <v>21</v>
      </c>
      <c r="E30">
        <v>33</v>
      </c>
      <c r="F30">
        <v>42</v>
      </c>
      <c r="G30">
        <v>50</v>
      </c>
      <c r="H30">
        <v>56</v>
      </c>
      <c r="I30">
        <v>62</v>
      </c>
      <c r="J30">
        <v>66</v>
      </c>
      <c r="K30">
        <v>70</v>
      </c>
      <c r="L30">
        <v>74</v>
      </c>
      <c r="M30">
        <v>77</v>
      </c>
      <c r="N30">
        <v>80</v>
      </c>
      <c r="O30">
        <v>82</v>
      </c>
      <c r="P30">
        <v>84</v>
      </c>
      <c r="Q30">
        <v>86</v>
      </c>
      <c r="R30">
        <v>87</v>
      </c>
      <c r="S30">
        <v>88</v>
      </c>
      <c r="T30">
        <v>89</v>
      </c>
      <c r="U30">
        <v>90</v>
      </c>
      <c r="V30" s="1">
        <v>3</v>
      </c>
    </row>
    <row r="31" spans="1:22" ht="12.75">
      <c r="A31" s="1">
        <v>4</v>
      </c>
      <c r="E31">
        <v>29</v>
      </c>
      <c r="F31">
        <v>38</v>
      </c>
      <c r="G31">
        <v>46</v>
      </c>
      <c r="H31">
        <v>52</v>
      </c>
      <c r="I31">
        <v>58</v>
      </c>
      <c r="J31">
        <v>62</v>
      </c>
      <c r="K31">
        <v>68</v>
      </c>
      <c r="L31">
        <v>70</v>
      </c>
      <c r="M31">
        <v>73</v>
      </c>
      <c r="N31">
        <v>76</v>
      </c>
      <c r="O31">
        <v>78</v>
      </c>
      <c r="P31">
        <v>80</v>
      </c>
      <c r="Q31">
        <v>82</v>
      </c>
      <c r="R31">
        <v>83</v>
      </c>
      <c r="S31">
        <v>84</v>
      </c>
      <c r="T31">
        <v>85</v>
      </c>
      <c r="U31">
        <v>86</v>
      </c>
      <c r="V31" s="1">
        <v>4</v>
      </c>
    </row>
    <row r="32" spans="1:22" ht="12.75">
      <c r="A32" s="1">
        <v>5</v>
      </c>
      <c r="F32">
        <v>35</v>
      </c>
      <c r="G32">
        <v>43</v>
      </c>
      <c r="H32">
        <v>49</v>
      </c>
      <c r="I32">
        <v>55</v>
      </c>
      <c r="J32">
        <v>59</v>
      </c>
      <c r="K32">
        <v>63</v>
      </c>
      <c r="L32">
        <v>67</v>
      </c>
      <c r="M32">
        <v>70</v>
      </c>
      <c r="N32">
        <v>73</v>
      </c>
      <c r="O32">
        <v>75</v>
      </c>
      <c r="P32">
        <v>77</v>
      </c>
      <c r="Q32">
        <v>79</v>
      </c>
      <c r="R32">
        <v>80</v>
      </c>
      <c r="S32">
        <v>81</v>
      </c>
      <c r="T32">
        <v>82</v>
      </c>
      <c r="U32">
        <v>83</v>
      </c>
      <c r="V32" s="1">
        <v>5</v>
      </c>
    </row>
    <row r="33" spans="1:22" ht="12.75">
      <c r="A33" s="1">
        <v>6</v>
      </c>
      <c r="G33">
        <v>40</v>
      </c>
      <c r="H33">
        <v>46</v>
      </c>
      <c r="I33">
        <v>52</v>
      </c>
      <c r="J33">
        <v>56</v>
      </c>
      <c r="K33">
        <v>60</v>
      </c>
      <c r="L33">
        <v>64</v>
      </c>
      <c r="M33">
        <v>67</v>
      </c>
      <c r="N33">
        <v>70</v>
      </c>
      <c r="O33">
        <v>72</v>
      </c>
      <c r="P33">
        <v>74</v>
      </c>
      <c r="Q33">
        <v>76</v>
      </c>
      <c r="R33">
        <v>77</v>
      </c>
      <c r="S33">
        <v>78</v>
      </c>
      <c r="T33">
        <v>79</v>
      </c>
      <c r="U33">
        <v>80</v>
      </c>
      <c r="V33" s="1">
        <v>6</v>
      </c>
    </row>
    <row r="34" spans="1:22" ht="12.75">
      <c r="A34" s="1">
        <v>7</v>
      </c>
      <c r="H34">
        <v>44</v>
      </c>
      <c r="I34">
        <v>50</v>
      </c>
      <c r="J34">
        <v>54</v>
      </c>
      <c r="K34">
        <v>58</v>
      </c>
      <c r="L34">
        <v>62</v>
      </c>
      <c r="M34">
        <v>65</v>
      </c>
      <c r="N34">
        <v>68</v>
      </c>
      <c r="O34">
        <v>70</v>
      </c>
      <c r="P34">
        <v>72</v>
      </c>
      <c r="Q34">
        <v>74</v>
      </c>
      <c r="R34">
        <v>75</v>
      </c>
      <c r="S34">
        <v>76</v>
      </c>
      <c r="T34">
        <v>77</v>
      </c>
      <c r="U34">
        <v>78</v>
      </c>
      <c r="V34" s="1">
        <v>7</v>
      </c>
    </row>
    <row r="35" spans="1:22" ht="12.75">
      <c r="A35" s="1">
        <v>8</v>
      </c>
      <c r="I35">
        <v>48</v>
      </c>
      <c r="J35">
        <v>52</v>
      </c>
      <c r="K35">
        <v>56</v>
      </c>
      <c r="L35">
        <v>60</v>
      </c>
      <c r="M35">
        <v>63</v>
      </c>
      <c r="N35">
        <v>66</v>
      </c>
      <c r="O35">
        <v>68</v>
      </c>
      <c r="P35">
        <v>70</v>
      </c>
      <c r="Q35">
        <v>72</v>
      </c>
      <c r="R35">
        <v>73</v>
      </c>
      <c r="S35">
        <v>74</v>
      </c>
      <c r="T35">
        <v>75</v>
      </c>
      <c r="U35">
        <v>76</v>
      </c>
      <c r="V35" s="1">
        <v>8</v>
      </c>
    </row>
    <row r="36" spans="1:22" ht="12.75">
      <c r="A36" s="1">
        <v>9</v>
      </c>
      <c r="J36">
        <v>50</v>
      </c>
      <c r="K36">
        <v>54</v>
      </c>
      <c r="L36">
        <v>58</v>
      </c>
      <c r="M36">
        <v>61</v>
      </c>
      <c r="N36">
        <v>64</v>
      </c>
      <c r="O36">
        <v>66</v>
      </c>
      <c r="P36">
        <v>68</v>
      </c>
      <c r="Q36">
        <v>70</v>
      </c>
      <c r="R36">
        <v>71</v>
      </c>
      <c r="S36">
        <v>72</v>
      </c>
      <c r="T36">
        <v>73</v>
      </c>
      <c r="U36">
        <v>74</v>
      </c>
      <c r="V36" s="1">
        <v>9</v>
      </c>
    </row>
    <row r="37" spans="1:22" ht="12.75">
      <c r="A37" s="1">
        <v>10</v>
      </c>
      <c r="K37">
        <v>52</v>
      </c>
      <c r="L37">
        <v>56</v>
      </c>
      <c r="M37">
        <v>59</v>
      </c>
      <c r="N37">
        <v>62</v>
      </c>
      <c r="O37">
        <v>64</v>
      </c>
      <c r="P37">
        <v>66</v>
      </c>
      <c r="Q37">
        <v>68</v>
      </c>
      <c r="R37">
        <v>69</v>
      </c>
      <c r="S37">
        <v>70</v>
      </c>
      <c r="T37">
        <v>71</v>
      </c>
      <c r="U37">
        <v>72</v>
      </c>
      <c r="V37" s="1">
        <v>10</v>
      </c>
    </row>
    <row r="38" spans="1:22" ht="12.75">
      <c r="A38" s="1">
        <v>11</v>
      </c>
      <c r="L38">
        <v>54</v>
      </c>
      <c r="M38">
        <v>57</v>
      </c>
      <c r="N38">
        <v>60</v>
      </c>
      <c r="O38">
        <v>62</v>
      </c>
      <c r="P38">
        <v>64</v>
      </c>
      <c r="Q38">
        <v>66</v>
      </c>
      <c r="R38">
        <v>67</v>
      </c>
      <c r="S38">
        <v>68</v>
      </c>
      <c r="T38">
        <v>69</v>
      </c>
      <c r="U38">
        <v>70</v>
      </c>
      <c r="V38" s="1">
        <v>11</v>
      </c>
    </row>
    <row r="39" spans="1:22" ht="12.75">
      <c r="A39" s="1">
        <v>12</v>
      </c>
      <c r="M39">
        <v>55</v>
      </c>
      <c r="N39">
        <v>58</v>
      </c>
      <c r="O39">
        <v>60</v>
      </c>
      <c r="P39">
        <v>62</v>
      </c>
      <c r="Q39">
        <v>64</v>
      </c>
      <c r="R39">
        <v>65</v>
      </c>
      <c r="S39">
        <v>66</v>
      </c>
      <c r="T39">
        <v>67</v>
      </c>
      <c r="U39">
        <v>68</v>
      </c>
      <c r="V39" s="1">
        <v>12</v>
      </c>
    </row>
    <row r="40" spans="1:22" ht="12.75">
      <c r="A40" s="1">
        <v>13</v>
      </c>
      <c r="N40">
        <v>56</v>
      </c>
      <c r="O40">
        <v>58</v>
      </c>
      <c r="P40">
        <v>60</v>
      </c>
      <c r="Q40">
        <v>62</v>
      </c>
      <c r="R40">
        <v>63</v>
      </c>
      <c r="S40">
        <v>64</v>
      </c>
      <c r="T40">
        <v>65</v>
      </c>
      <c r="U40">
        <v>66</v>
      </c>
      <c r="V40" s="1">
        <v>13</v>
      </c>
    </row>
    <row r="41" spans="1:22" ht="12.75">
      <c r="A41" s="1">
        <v>14</v>
      </c>
      <c r="O41">
        <v>57</v>
      </c>
      <c r="P41">
        <v>59</v>
      </c>
      <c r="Q41">
        <v>61</v>
      </c>
      <c r="R41">
        <v>62</v>
      </c>
      <c r="S41">
        <v>63</v>
      </c>
      <c r="T41">
        <v>64</v>
      </c>
      <c r="U41">
        <v>65</v>
      </c>
      <c r="V41" s="1">
        <v>14</v>
      </c>
    </row>
    <row r="42" spans="1:22" ht="12.75">
      <c r="A42" s="1">
        <v>15</v>
      </c>
      <c r="P42">
        <v>58</v>
      </c>
      <c r="Q42">
        <v>60</v>
      </c>
      <c r="R42">
        <v>61</v>
      </c>
      <c r="S42">
        <v>62</v>
      </c>
      <c r="T42">
        <v>63</v>
      </c>
      <c r="U42">
        <v>64</v>
      </c>
      <c r="V42" s="1">
        <v>15</v>
      </c>
    </row>
    <row r="43" spans="1:22" ht="12.75">
      <c r="A43" s="1">
        <v>16</v>
      </c>
      <c r="Q43">
        <v>59</v>
      </c>
      <c r="R43">
        <v>60</v>
      </c>
      <c r="S43">
        <v>61</v>
      </c>
      <c r="T43">
        <v>62</v>
      </c>
      <c r="U43">
        <v>63</v>
      </c>
      <c r="V43" s="1">
        <v>16</v>
      </c>
    </row>
    <row r="44" spans="1:22" ht="12.75">
      <c r="A44" s="1">
        <v>17</v>
      </c>
      <c r="R44">
        <v>59</v>
      </c>
      <c r="S44">
        <v>60</v>
      </c>
      <c r="T44">
        <v>61</v>
      </c>
      <c r="U44">
        <v>62</v>
      </c>
      <c r="V44" s="1">
        <v>17</v>
      </c>
    </row>
    <row r="45" spans="1:22" ht="12.75">
      <c r="A45" s="1">
        <v>18</v>
      </c>
      <c r="S45">
        <v>59</v>
      </c>
      <c r="T45">
        <v>60</v>
      </c>
      <c r="U45">
        <v>61</v>
      </c>
      <c r="V45" s="1">
        <v>18</v>
      </c>
    </row>
    <row r="46" spans="1:22" ht="12.75">
      <c r="A46" s="1">
        <v>19</v>
      </c>
      <c r="T46">
        <v>59</v>
      </c>
      <c r="U46">
        <v>60</v>
      </c>
      <c r="V46" s="1">
        <v>19</v>
      </c>
    </row>
    <row r="47" spans="1:22" ht="12.75">
      <c r="A47" s="1">
        <v>20</v>
      </c>
      <c r="U47">
        <v>59</v>
      </c>
      <c r="V47" s="1">
        <v>20</v>
      </c>
    </row>
    <row r="48" spans="2:22" ht="12.75">
      <c r="B48" s="4" t="s">
        <v>21</v>
      </c>
      <c r="C48" t="s">
        <v>22</v>
      </c>
      <c r="U48" s="3" t="s">
        <v>21</v>
      </c>
      <c r="V48" s="3" t="s">
        <v>21</v>
      </c>
    </row>
    <row r="50" ht="12.75">
      <c r="D50" t="s">
        <v>23</v>
      </c>
    </row>
    <row r="52" spans="1:24" ht="12.75">
      <c r="A52" s="16"/>
      <c r="B52" s="16"/>
      <c r="C52" s="16"/>
      <c r="D52" s="16"/>
      <c r="E52" s="16"/>
      <c r="F52" s="16"/>
      <c r="G52" s="16"/>
      <c r="H52" s="16"/>
      <c r="I52" s="16"/>
      <c r="J52" s="16"/>
      <c r="K52" s="16"/>
      <c r="L52" s="16"/>
      <c r="M52" s="16"/>
      <c r="N52" s="16"/>
      <c r="O52" s="16"/>
      <c r="P52" s="16"/>
      <c r="Q52" s="16"/>
      <c r="R52" s="16"/>
      <c r="S52" s="16"/>
      <c r="T52" s="16"/>
      <c r="U52" s="16"/>
      <c r="V52" s="16"/>
      <c r="W52" s="16"/>
      <c r="X52" s="16"/>
    </row>
    <row r="53" spans="1:24" ht="12.75">
      <c r="A53" s="37"/>
      <c r="B53" s="37">
        <v>1</v>
      </c>
      <c r="C53" s="37">
        <v>2</v>
      </c>
      <c r="D53" s="37">
        <v>3</v>
      </c>
      <c r="E53" s="37">
        <v>4</v>
      </c>
      <c r="F53" s="37">
        <v>5</v>
      </c>
      <c r="G53" s="37">
        <v>6</v>
      </c>
      <c r="H53" s="37">
        <v>7</v>
      </c>
      <c r="I53" s="37">
        <v>8</v>
      </c>
      <c r="J53" s="37">
        <v>9</v>
      </c>
      <c r="K53" s="37">
        <v>10</v>
      </c>
      <c r="L53" s="37">
        <v>11</v>
      </c>
      <c r="M53" s="37">
        <v>12</v>
      </c>
      <c r="N53" s="37">
        <v>13</v>
      </c>
      <c r="O53" s="37">
        <v>14</v>
      </c>
      <c r="P53" s="37">
        <v>15</v>
      </c>
      <c r="Q53" s="37">
        <v>16</v>
      </c>
      <c r="R53" s="37">
        <v>17</v>
      </c>
      <c r="S53" s="37">
        <v>18</v>
      </c>
      <c r="T53" s="37">
        <v>19</v>
      </c>
      <c r="U53" s="37" t="s">
        <v>20</v>
      </c>
      <c r="V53" s="37"/>
      <c r="W53" s="16"/>
      <c r="X53" s="16"/>
    </row>
    <row r="54" spans="1:24" ht="12.75">
      <c r="A54" s="37">
        <v>1</v>
      </c>
      <c r="B54" s="37">
        <v>0</v>
      </c>
      <c r="C54" s="37">
        <v>10</v>
      </c>
      <c r="D54" s="37">
        <v>31</v>
      </c>
      <c r="E54" s="37">
        <v>43</v>
      </c>
      <c r="F54" s="37">
        <v>52</v>
      </c>
      <c r="G54" s="37">
        <v>60</v>
      </c>
      <c r="H54" s="37">
        <v>66</v>
      </c>
      <c r="I54" s="37">
        <v>72</v>
      </c>
      <c r="J54" s="37">
        <v>76</v>
      </c>
      <c r="K54" s="37">
        <v>80</v>
      </c>
      <c r="L54" s="37">
        <v>84</v>
      </c>
      <c r="M54" s="37">
        <v>87</v>
      </c>
      <c r="N54" s="37">
        <v>90</v>
      </c>
      <c r="O54" s="37">
        <v>92</v>
      </c>
      <c r="P54" s="37">
        <v>94</v>
      </c>
      <c r="Q54" s="37">
        <v>96</v>
      </c>
      <c r="R54" s="37">
        <v>97</v>
      </c>
      <c r="S54" s="37">
        <v>98</v>
      </c>
      <c r="T54" s="37">
        <v>99</v>
      </c>
      <c r="U54" s="37">
        <v>100</v>
      </c>
      <c r="V54" s="37">
        <v>1</v>
      </c>
      <c r="W54" s="16"/>
      <c r="X54" s="16"/>
    </row>
    <row r="55" spans="1:24" ht="12.75">
      <c r="A55" s="37">
        <v>2</v>
      </c>
      <c r="B55" s="37"/>
      <c r="C55" s="37">
        <v>4</v>
      </c>
      <c r="D55" s="37">
        <v>25</v>
      </c>
      <c r="E55" s="37">
        <v>37</v>
      </c>
      <c r="F55" s="37">
        <v>46</v>
      </c>
      <c r="G55" s="37">
        <v>54</v>
      </c>
      <c r="H55" s="37">
        <v>60</v>
      </c>
      <c r="I55" s="37">
        <v>66</v>
      </c>
      <c r="J55" s="37">
        <v>70</v>
      </c>
      <c r="K55" s="37">
        <v>74</v>
      </c>
      <c r="L55" s="37">
        <v>78</v>
      </c>
      <c r="M55" s="37">
        <v>81</v>
      </c>
      <c r="N55" s="37">
        <v>84</v>
      </c>
      <c r="O55" s="37">
        <v>86</v>
      </c>
      <c r="P55" s="37">
        <v>88</v>
      </c>
      <c r="Q55" s="37">
        <v>90</v>
      </c>
      <c r="R55" s="37">
        <v>91</v>
      </c>
      <c r="S55" s="37">
        <v>92</v>
      </c>
      <c r="T55" s="37">
        <v>93</v>
      </c>
      <c r="U55" s="37">
        <v>94</v>
      </c>
      <c r="V55" s="37">
        <v>2</v>
      </c>
      <c r="W55" s="16"/>
      <c r="X55" s="16"/>
    </row>
    <row r="56" spans="1:24" ht="12.75">
      <c r="A56" s="37">
        <v>3</v>
      </c>
      <c r="B56" s="37"/>
      <c r="C56" s="37"/>
      <c r="D56" s="37">
        <v>21</v>
      </c>
      <c r="E56" s="37">
        <v>33</v>
      </c>
      <c r="F56" s="37">
        <v>42</v>
      </c>
      <c r="G56" s="37">
        <v>50</v>
      </c>
      <c r="H56" s="37">
        <v>56</v>
      </c>
      <c r="I56" s="37">
        <v>62</v>
      </c>
      <c r="J56" s="37">
        <v>66</v>
      </c>
      <c r="K56" s="37">
        <v>70</v>
      </c>
      <c r="L56" s="37">
        <v>74</v>
      </c>
      <c r="M56" s="37">
        <v>77</v>
      </c>
      <c r="N56" s="37">
        <v>80</v>
      </c>
      <c r="O56" s="37">
        <v>82</v>
      </c>
      <c r="P56" s="37">
        <v>84</v>
      </c>
      <c r="Q56" s="37">
        <v>86</v>
      </c>
      <c r="R56" s="37">
        <v>87</v>
      </c>
      <c r="S56" s="37">
        <v>88</v>
      </c>
      <c r="T56" s="37">
        <v>89</v>
      </c>
      <c r="U56" s="37">
        <v>90</v>
      </c>
      <c r="V56" s="37">
        <v>3</v>
      </c>
      <c r="W56" s="16"/>
      <c r="X56" s="16"/>
    </row>
    <row r="57" spans="1:24" ht="12.75">
      <c r="A57" s="37">
        <v>4</v>
      </c>
      <c r="B57" s="37"/>
      <c r="C57" s="37"/>
      <c r="D57" s="37"/>
      <c r="E57" s="37">
        <v>29</v>
      </c>
      <c r="F57" s="37">
        <v>38</v>
      </c>
      <c r="G57" s="37">
        <v>46</v>
      </c>
      <c r="H57" s="37">
        <v>52</v>
      </c>
      <c r="I57" s="37">
        <v>58</v>
      </c>
      <c r="J57" s="37">
        <v>62</v>
      </c>
      <c r="K57" s="37">
        <v>68</v>
      </c>
      <c r="L57" s="37">
        <v>70</v>
      </c>
      <c r="M57" s="37">
        <v>73</v>
      </c>
      <c r="N57" s="37">
        <v>76</v>
      </c>
      <c r="O57" s="37">
        <v>78</v>
      </c>
      <c r="P57" s="37">
        <v>80</v>
      </c>
      <c r="Q57" s="37">
        <v>82</v>
      </c>
      <c r="R57" s="37">
        <v>83</v>
      </c>
      <c r="S57" s="37">
        <v>84</v>
      </c>
      <c r="T57" s="37">
        <v>85</v>
      </c>
      <c r="U57" s="37">
        <v>86</v>
      </c>
      <c r="V57" s="37">
        <v>4</v>
      </c>
      <c r="W57" s="16"/>
      <c r="X57" s="16"/>
    </row>
    <row r="58" spans="1:24" ht="12.75">
      <c r="A58" s="37">
        <v>5</v>
      </c>
      <c r="B58" s="37"/>
      <c r="C58" s="37"/>
      <c r="D58" s="37"/>
      <c r="E58" s="37"/>
      <c r="F58" s="37">
        <v>35</v>
      </c>
      <c r="G58" s="37">
        <v>43</v>
      </c>
      <c r="H58" s="37">
        <v>49</v>
      </c>
      <c r="I58" s="37">
        <v>55</v>
      </c>
      <c r="J58" s="37">
        <v>59</v>
      </c>
      <c r="K58" s="37">
        <v>63</v>
      </c>
      <c r="L58" s="37">
        <v>67</v>
      </c>
      <c r="M58" s="37">
        <v>70</v>
      </c>
      <c r="N58" s="37">
        <v>73</v>
      </c>
      <c r="O58" s="37">
        <v>75</v>
      </c>
      <c r="P58" s="37">
        <v>77</v>
      </c>
      <c r="Q58" s="37">
        <v>79</v>
      </c>
      <c r="R58" s="37">
        <v>80</v>
      </c>
      <c r="S58" s="37">
        <v>81</v>
      </c>
      <c r="T58" s="37">
        <v>82</v>
      </c>
      <c r="U58" s="37">
        <v>83</v>
      </c>
      <c r="V58" s="37">
        <v>5</v>
      </c>
      <c r="W58" s="16"/>
      <c r="X58" s="16"/>
    </row>
    <row r="59" spans="1:24" ht="12.75">
      <c r="A59" s="37">
        <v>6</v>
      </c>
      <c r="B59" s="37"/>
      <c r="C59" s="37"/>
      <c r="D59" s="37"/>
      <c r="E59" s="37"/>
      <c r="F59" s="37"/>
      <c r="G59" s="37">
        <v>40</v>
      </c>
      <c r="H59" s="37">
        <v>46</v>
      </c>
      <c r="I59" s="37">
        <v>52</v>
      </c>
      <c r="J59" s="37">
        <v>56</v>
      </c>
      <c r="K59" s="37">
        <v>60</v>
      </c>
      <c r="L59" s="37">
        <v>64</v>
      </c>
      <c r="M59" s="37">
        <v>67</v>
      </c>
      <c r="N59" s="37">
        <v>70</v>
      </c>
      <c r="O59" s="37">
        <v>72</v>
      </c>
      <c r="P59" s="37">
        <v>74</v>
      </c>
      <c r="Q59" s="37">
        <v>76</v>
      </c>
      <c r="R59" s="37">
        <v>77</v>
      </c>
      <c r="S59" s="37">
        <v>78</v>
      </c>
      <c r="T59" s="37">
        <v>79</v>
      </c>
      <c r="U59" s="37">
        <v>80</v>
      </c>
      <c r="V59" s="37">
        <v>6</v>
      </c>
      <c r="W59" s="16"/>
      <c r="X59" s="16"/>
    </row>
    <row r="60" spans="1:24" s="5" customFormat="1" ht="15.75">
      <c r="A60" s="37">
        <v>7</v>
      </c>
      <c r="B60" s="37"/>
      <c r="C60" s="37"/>
      <c r="D60" s="37"/>
      <c r="E60" s="37"/>
      <c r="F60" s="37"/>
      <c r="G60" s="37"/>
      <c r="H60" s="37">
        <v>44</v>
      </c>
      <c r="I60" s="37">
        <v>50</v>
      </c>
      <c r="J60" s="37">
        <v>54</v>
      </c>
      <c r="K60" s="37">
        <v>58</v>
      </c>
      <c r="L60" s="37">
        <v>62</v>
      </c>
      <c r="M60" s="37">
        <v>65</v>
      </c>
      <c r="N60" s="37">
        <v>68</v>
      </c>
      <c r="O60" s="37">
        <v>70</v>
      </c>
      <c r="P60" s="37">
        <v>72</v>
      </c>
      <c r="Q60" s="37">
        <v>74</v>
      </c>
      <c r="R60" s="37">
        <v>75</v>
      </c>
      <c r="S60" s="37">
        <v>76</v>
      </c>
      <c r="T60" s="37">
        <v>77</v>
      </c>
      <c r="U60" s="37">
        <v>78</v>
      </c>
      <c r="V60" s="37">
        <v>7</v>
      </c>
      <c r="W60" s="24"/>
      <c r="X60" s="24"/>
    </row>
    <row r="61" spans="1:24" ht="12.75">
      <c r="A61" s="37">
        <v>8</v>
      </c>
      <c r="B61" s="37"/>
      <c r="C61" s="37"/>
      <c r="D61" s="37"/>
      <c r="E61" s="37"/>
      <c r="F61" s="37"/>
      <c r="G61" s="37"/>
      <c r="H61" s="37"/>
      <c r="I61" s="37">
        <v>48</v>
      </c>
      <c r="J61" s="37">
        <v>52</v>
      </c>
      <c r="K61" s="37">
        <v>56</v>
      </c>
      <c r="L61" s="37">
        <v>60</v>
      </c>
      <c r="M61" s="37">
        <v>63</v>
      </c>
      <c r="N61" s="37">
        <v>66</v>
      </c>
      <c r="O61" s="37">
        <v>68</v>
      </c>
      <c r="P61" s="37">
        <v>70</v>
      </c>
      <c r="Q61" s="37">
        <v>72</v>
      </c>
      <c r="R61" s="37">
        <v>73</v>
      </c>
      <c r="S61" s="37">
        <v>74</v>
      </c>
      <c r="T61" s="37">
        <v>75</v>
      </c>
      <c r="U61" s="37">
        <v>76</v>
      </c>
      <c r="V61" s="37">
        <v>8</v>
      </c>
      <c r="W61" s="16"/>
      <c r="X61" s="16"/>
    </row>
    <row r="62" spans="1:24" ht="12.75">
      <c r="A62" s="37">
        <v>9</v>
      </c>
      <c r="B62" s="37"/>
      <c r="C62" s="37"/>
      <c r="D62" s="37"/>
      <c r="E62" s="37"/>
      <c r="F62" s="37"/>
      <c r="G62" s="37"/>
      <c r="H62" s="37"/>
      <c r="I62" s="37"/>
      <c r="J62" s="37">
        <v>50</v>
      </c>
      <c r="K62" s="37">
        <v>54</v>
      </c>
      <c r="L62" s="37">
        <v>58</v>
      </c>
      <c r="M62" s="37">
        <v>61</v>
      </c>
      <c r="N62" s="37">
        <v>64</v>
      </c>
      <c r="O62" s="37">
        <v>66</v>
      </c>
      <c r="P62" s="37">
        <v>68</v>
      </c>
      <c r="Q62" s="37">
        <v>70</v>
      </c>
      <c r="R62" s="37">
        <v>71</v>
      </c>
      <c r="S62" s="37">
        <v>72</v>
      </c>
      <c r="T62" s="37">
        <v>73</v>
      </c>
      <c r="U62" s="37">
        <v>74</v>
      </c>
      <c r="V62" s="37">
        <v>9</v>
      </c>
      <c r="W62" s="16"/>
      <c r="X62" s="16"/>
    </row>
    <row r="63" spans="1:24" ht="12.75">
      <c r="A63" s="37">
        <v>10</v>
      </c>
      <c r="B63" s="37"/>
      <c r="C63" s="37"/>
      <c r="D63" s="37"/>
      <c r="E63" s="37"/>
      <c r="F63" s="37"/>
      <c r="G63" s="37"/>
      <c r="H63" s="37"/>
      <c r="I63" s="37"/>
      <c r="J63" s="37"/>
      <c r="K63" s="37">
        <v>52</v>
      </c>
      <c r="L63" s="37">
        <v>56</v>
      </c>
      <c r="M63" s="37">
        <v>59</v>
      </c>
      <c r="N63" s="37">
        <v>62</v>
      </c>
      <c r="O63" s="37">
        <v>64</v>
      </c>
      <c r="P63" s="37">
        <v>66</v>
      </c>
      <c r="Q63" s="37">
        <v>68</v>
      </c>
      <c r="R63" s="37">
        <v>69</v>
      </c>
      <c r="S63" s="37">
        <v>70</v>
      </c>
      <c r="T63" s="37">
        <v>71</v>
      </c>
      <c r="U63" s="37">
        <v>72</v>
      </c>
      <c r="V63" s="37">
        <v>10</v>
      </c>
      <c r="W63" s="16"/>
      <c r="X63" s="16"/>
    </row>
    <row r="64" spans="1:24" ht="12.75">
      <c r="A64" s="37">
        <v>11</v>
      </c>
      <c r="B64" s="37"/>
      <c r="C64" s="37"/>
      <c r="D64" s="37"/>
      <c r="E64" s="37"/>
      <c r="F64" s="37"/>
      <c r="G64" s="37"/>
      <c r="H64" s="37"/>
      <c r="I64" s="37"/>
      <c r="J64" s="37"/>
      <c r="K64" s="37"/>
      <c r="L64" s="37">
        <v>54</v>
      </c>
      <c r="M64" s="37">
        <v>57</v>
      </c>
      <c r="N64" s="37">
        <v>60</v>
      </c>
      <c r="O64" s="37">
        <v>62</v>
      </c>
      <c r="P64" s="37">
        <v>64</v>
      </c>
      <c r="Q64" s="37">
        <v>66</v>
      </c>
      <c r="R64" s="37">
        <v>67</v>
      </c>
      <c r="S64" s="37">
        <v>68</v>
      </c>
      <c r="T64" s="37">
        <v>69</v>
      </c>
      <c r="U64" s="37">
        <v>70</v>
      </c>
      <c r="V64" s="37">
        <v>11</v>
      </c>
      <c r="W64" s="16"/>
      <c r="X64" s="16"/>
    </row>
    <row r="65" spans="1:24" ht="12.75">
      <c r="A65" s="37">
        <v>12</v>
      </c>
      <c r="B65" s="37"/>
      <c r="C65" s="37"/>
      <c r="D65" s="37"/>
      <c r="E65" s="37"/>
      <c r="F65" s="37"/>
      <c r="G65" s="37"/>
      <c r="H65" s="37"/>
      <c r="I65" s="37"/>
      <c r="J65" s="37"/>
      <c r="K65" s="37"/>
      <c r="L65" s="37"/>
      <c r="M65" s="37">
        <v>55</v>
      </c>
      <c r="N65" s="37">
        <v>58</v>
      </c>
      <c r="O65" s="37">
        <v>60</v>
      </c>
      <c r="P65" s="37">
        <v>62</v>
      </c>
      <c r="Q65" s="37">
        <v>64</v>
      </c>
      <c r="R65" s="37">
        <v>65</v>
      </c>
      <c r="S65" s="37">
        <v>66</v>
      </c>
      <c r="T65" s="37">
        <v>67</v>
      </c>
      <c r="U65" s="37">
        <v>68</v>
      </c>
      <c r="V65" s="37">
        <v>12</v>
      </c>
      <c r="W65" s="16"/>
      <c r="X65" s="16"/>
    </row>
    <row r="66" spans="1:24" ht="12.75">
      <c r="A66" s="37">
        <v>13</v>
      </c>
      <c r="B66" s="37"/>
      <c r="C66" s="37"/>
      <c r="D66" s="37"/>
      <c r="E66" s="37"/>
      <c r="F66" s="37"/>
      <c r="G66" s="37"/>
      <c r="H66" s="37"/>
      <c r="I66" s="37"/>
      <c r="J66" s="37"/>
      <c r="K66" s="37"/>
      <c r="L66" s="37"/>
      <c r="M66" s="37"/>
      <c r="N66" s="37">
        <v>56</v>
      </c>
      <c r="O66" s="37">
        <v>58</v>
      </c>
      <c r="P66" s="37">
        <v>60</v>
      </c>
      <c r="Q66" s="37">
        <v>62</v>
      </c>
      <c r="R66" s="37">
        <v>63</v>
      </c>
      <c r="S66" s="37">
        <v>64</v>
      </c>
      <c r="T66" s="37">
        <v>65</v>
      </c>
      <c r="U66" s="37">
        <v>66</v>
      </c>
      <c r="V66" s="37">
        <v>13</v>
      </c>
      <c r="W66" s="16"/>
      <c r="X66" s="16"/>
    </row>
    <row r="67" spans="1:24" ht="12.75">
      <c r="A67" s="37">
        <v>14</v>
      </c>
      <c r="B67" s="37"/>
      <c r="C67" s="37"/>
      <c r="D67" s="37"/>
      <c r="E67" s="37"/>
      <c r="F67" s="37"/>
      <c r="G67" s="37"/>
      <c r="H67" s="37"/>
      <c r="I67" s="37"/>
      <c r="J67" s="37"/>
      <c r="K67" s="37"/>
      <c r="L67" s="37"/>
      <c r="M67" s="37"/>
      <c r="N67" s="37"/>
      <c r="O67" s="37">
        <v>57</v>
      </c>
      <c r="P67" s="37">
        <v>59</v>
      </c>
      <c r="Q67" s="37">
        <v>61</v>
      </c>
      <c r="R67" s="37">
        <v>62</v>
      </c>
      <c r="S67" s="37">
        <v>63</v>
      </c>
      <c r="T67" s="37">
        <v>64</v>
      </c>
      <c r="U67" s="37">
        <v>65</v>
      </c>
      <c r="V67" s="37">
        <v>14</v>
      </c>
      <c r="W67" s="16"/>
      <c r="X67" s="16"/>
    </row>
    <row r="68" spans="1:24" ht="12.75">
      <c r="A68" s="37">
        <v>15</v>
      </c>
      <c r="B68" s="37"/>
      <c r="C68" s="37"/>
      <c r="D68" s="37"/>
      <c r="E68" s="37"/>
      <c r="F68" s="37"/>
      <c r="G68" s="37"/>
      <c r="H68" s="37"/>
      <c r="I68" s="37"/>
      <c r="J68" s="37"/>
      <c r="K68" s="37"/>
      <c r="L68" s="37"/>
      <c r="M68" s="37"/>
      <c r="N68" s="37"/>
      <c r="O68" s="37"/>
      <c r="P68" s="37">
        <v>58</v>
      </c>
      <c r="Q68" s="37">
        <v>60</v>
      </c>
      <c r="R68" s="37">
        <v>61</v>
      </c>
      <c r="S68" s="37">
        <v>62</v>
      </c>
      <c r="T68" s="37">
        <v>63</v>
      </c>
      <c r="U68" s="37">
        <v>64</v>
      </c>
      <c r="V68" s="37">
        <v>15</v>
      </c>
      <c r="W68" s="16"/>
      <c r="X68" s="16"/>
    </row>
    <row r="69" spans="1:24" ht="12.75">
      <c r="A69" s="37">
        <v>16</v>
      </c>
      <c r="B69" s="37"/>
      <c r="C69" s="37"/>
      <c r="D69" s="37"/>
      <c r="E69" s="37"/>
      <c r="F69" s="37"/>
      <c r="G69" s="37"/>
      <c r="H69" s="37"/>
      <c r="I69" s="37"/>
      <c r="J69" s="37"/>
      <c r="K69" s="37"/>
      <c r="L69" s="37"/>
      <c r="M69" s="37"/>
      <c r="N69" s="37"/>
      <c r="O69" s="37"/>
      <c r="P69" s="37"/>
      <c r="Q69" s="37">
        <v>59</v>
      </c>
      <c r="R69" s="37">
        <v>60</v>
      </c>
      <c r="S69" s="37">
        <v>61</v>
      </c>
      <c r="T69" s="37">
        <v>62</v>
      </c>
      <c r="U69" s="37">
        <v>63</v>
      </c>
      <c r="V69" s="37">
        <v>16</v>
      </c>
      <c r="W69" s="16"/>
      <c r="X69" s="16"/>
    </row>
    <row r="70" spans="1:24" ht="12.75">
      <c r="A70" s="37">
        <v>17</v>
      </c>
      <c r="B70" s="37"/>
      <c r="C70" s="37"/>
      <c r="D70" s="37"/>
      <c r="E70" s="37"/>
      <c r="F70" s="37"/>
      <c r="G70" s="37"/>
      <c r="H70" s="37"/>
      <c r="I70" s="37"/>
      <c r="J70" s="37"/>
      <c r="K70" s="37"/>
      <c r="L70" s="37"/>
      <c r="M70" s="37"/>
      <c r="N70" s="37"/>
      <c r="O70" s="37"/>
      <c r="P70" s="37"/>
      <c r="Q70" s="37"/>
      <c r="R70" s="37">
        <v>59</v>
      </c>
      <c r="S70" s="37">
        <v>60</v>
      </c>
      <c r="T70" s="37">
        <v>61</v>
      </c>
      <c r="U70" s="37">
        <v>62</v>
      </c>
      <c r="V70" s="37">
        <v>17</v>
      </c>
      <c r="W70" s="16"/>
      <c r="X70" s="16"/>
    </row>
    <row r="71" spans="1:24" ht="12.75">
      <c r="A71" s="37">
        <v>18</v>
      </c>
      <c r="B71" s="37"/>
      <c r="C71" s="37"/>
      <c r="D71" s="37"/>
      <c r="E71" s="37"/>
      <c r="F71" s="37"/>
      <c r="G71" s="37"/>
      <c r="H71" s="37"/>
      <c r="I71" s="37"/>
      <c r="J71" s="37"/>
      <c r="K71" s="37"/>
      <c r="L71" s="37"/>
      <c r="M71" s="37"/>
      <c r="N71" s="37"/>
      <c r="O71" s="37"/>
      <c r="P71" s="37"/>
      <c r="Q71" s="37"/>
      <c r="R71" s="37"/>
      <c r="S71" s="37">
        <v>59</v>
      </c>
      <c r="T71" s="37">
        <v>60</v>
      </c>
      <c r="U71" s="37">
        <v>61</v>
      </c>
      <c r="V71" s="37">
        <v>18</v>
      </c>
      <c r="W71" s="16"/>
      <c r="X71" s="16"/>
    </row>
    <row r="72" spans="1:24" ht="12.75">
      <c r="A72" s="37">
        <v>19</v>
      </c>
      <c r="B72" s="37"/>
      <c r="C72" s="37"/>
      <c r="D72" s="37"/>
      <c r="E72" s="37"/>
      <c r="F72" s="37"/>
      <c r="G72" s="37"/>
      <c r="H72" s="37"/>
      <c r="I72" s="37"/>
      <c r="J72" s="37"/>
      <c r="K72" s="37"/>
      <c r="L72" s="37"/>
      <c r="M72" s="37"/>
      <c r="N72" s="37"/>
      <c r="O72" s="37"/>
      <c r="P72" s="37"/>
      <c r="Q72" s="37"/>
      <c r="R72" s="37"/>
      <c r="S72" s="37"/>
      <c r="T72" s="37">
        <v>59</v>
      </c>
      <c r="U72" s="37">
        <v>60</v>
      </c>
      <c r="V72" s="37">
        <v>19</v>
      </c>
      <c r="W72" s="16"/>
      <c r="X72" s="16"/>
    </row>
    <row r="73" spans="1:24" ht="12.75">
      <c r="A73" s="37">
        <v>20</v>
      </c>
      <c r="B73" s="37"/>
      <c r="C73" s="37"/>
      <c r="D73" s="37"/>
      <c r="E73" s="37"/>
      <c r="F73" s="37"/>
      <c r="G73" s="37"/>
      <c r="H73" s="37"/>
      <c r="I73" s="37"/>
      <c r="J73" s="37"/>
      <c r="K73" s="37"/>
      <c r="L73" s="37"/>
      <c r="M73" s="37"/>
      <c r="N73" s="37"/>
      <c r="O73" s="37"/>
      <c r="P73" s="37"/>
      <c r="Q73" s="37"/>
      <c r="R73" s="37"/>
      <c r="S73" s="37"/>
      <c r="T73" s="37"/>
      <c r="U73" s="37">
        <v>59</v>
      </c>
      <c r="V73" s="37">
        <v>20</v>
      </c>
      <c r="W73" s="16"/>
      <c r="X73" s="16"/>
    </row>
    <row r="74" spans="1:24" ht="12.75">
      <c r="A74" s="37"/>
      <c r="B74" s="38" t="s">
        <v>21</v>
      </c>
      <c r="C74" s="37" t="s">
        <v>22</v>
      </c>
      <c r="D74" s="37"/>
      <c r="E74" s="37"/>
      <c r="F74" s="37"/>
      <c r="G74" s="37"/>
      <c r="H74" s="37"/>
      <c r="I74" s="37"/>
      <c r="J74" s="37"/>
      <c r="K74" s="37"/>
      <c r="L74" s="37"/>
      <c r="M74" s="37"/>
      <c r="N74" s="37"/>
      <c r="O74" s="37"/>
      <c r="P74" s="37"/>
      <c r="Q74" s="37"/>
      <c r="R74" s="37"/>
      <c r="S74" s="37"/>
      <c r="T74" s="37"/>
      <c r="U74" s="39" t="s">
        <v>21</v>
      </c>
      <c r="V74" s="39" t="s">
        <v>21</v>
      </c>
      <c r="W74" s="16"/>
      <c r="X74" s="16"/>
    </row>
    <row r="75" spans="1:24" ht="12.75">
      <c r="A75" s="37"/>
      <c r="B75" s="37"/>
      <c r="C75" s="37"/>
      <c r="D75" s="37"/>
      <c r="E75" s="37"/>
      <c r="F75" s="37"/>
      <c r="G75" s="37"/>
      <c r="H75" s="37"/>
      <c r="I75" s="37"/>
      <c r="J75" s="37"/>
      <c r="K75" s="37"/>
      <c r="L75" s="37"/>
      <c r="M75" s="37"/>
      <c r="N75" s="37"/>
      <c r="O75" s="37"/>
      <c r="P75" s="37"/>
      <c r="Q75" s="37"/>
      <c r="R75" s="37"/>
      <c r="S75" s="37"/>
      <c r="T75" s="37"/>
      <c r="U75" s="37"/>
      <c r="V75" s="37"/>
      <c r="W75" s="16"/>
      <c r="X75" s="16"/>
    </row>
    <row r="76" spans="1:24" ht="12.75">
      <c r="A76" s="37"/>
      <c r="B76" s="37"/>
      <c r="C76" s="37"/>
      <c r="D76" s="37" t="s">
        <v>23</v>
      </c>
      <c r="E76" s="37"/>
      <c r="F76" s="37"/>
      <c r="G76" s="37"/>
      <c r="H76" s="37"/>
      <c r="I76" s="37"/>
      <c r="J76" s="37"/>
      <c r="K76" s="37"/>
      <c r="L76" s="37"/>
      <c r="M76" s="37"/>
      <c r="N76" s="37"/>
      <c r="O76" s="37"/>
      <c r="P76" s="37"/>
      <c r="Q76" s="37"/>
      <c r="R76" s="37"/>
      <c r="S76" s="37"/>
      <c r="T76" s="37"/>
      <c r="U76" s="37"/>
      <c r="V76" s="37"/>
      <c r="W76" s="16"/>
      <c r="X76" s="16"/>
    </row>
    <row r="77" spans="1:24" ht="12.75">
      <c r="A77" s="16"/>
      <c r="B77" s="16"/>
      <c r="C77" s="16"/>
      <c r="D77" s="16"/>
      <c r="E77" s="16"/>
      <c r="F77" s="16"/>
      <c r="G77" s="16"/>
      <c r="H77" s="16"/>
      <c r="I77" s="16"/>
      <c r="J77" s="16"/>
      <c r="K77" s="16"/>
      <c r="L77" s="16"/>
      <c r="M77" s="16"/>
      <c r="N77" s="16"/>
      <c r="O77" s="16"/>
      <c r="P77" s="16"/>
      <c r="Q77" s="16"/>
      <c r="R77" s="16"/>
      <c r="S77" s="16"/>
      <c r="T77" s="16"/>
      <c r="U77" s="16"/>
      <c r="V77" s="16"/>
      <c r="W77" s="16"/>
      <c r="X77" s="16"/>
    </row>
    <row r="78" spans="1:24" ht="12.75">
      <c r="A78" s="16"/>
      <c r="B78" s="16"/>
      <c r="C78" s="16"/>
      <c r="D78" s="16"/>
      <c r="E78" s="16"/>
      <c r="F78" s="16"/>
      <c r="G78" s="16"/>
      <c r="H78" s="16"/>
      <c r="I78" s="16"/>
      <c r="J78" s="16"/>
      <c r="K78" s="16"/>
      <c r="L78" s="16"/>
      <c r="M78" s="16"/>
      <c r="N78" s="16"/>
      <c r="O78" s="16"/>
      <c r="P78" s="16"/>
      <c r="Q78" s="16"/>
      <c r="R78" s="16"/>
      <c r="S78" s="16"/>
      <c r="T78" s="16"/>
      <c r="U78" s="16"/>
      <c r="V78" s="16"/>
      <c r="W78" s="16"/>
      <c r="X78" s="16"/>
    </row>
    <row r="79" spans="1:24" ht="12.7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ht="12.75">
      <c r="A80" s="16"/>
      <c r="B80" s="16"/>
      <c r="C80" s="16"/>
      <c r="D80" s="16"/>
      <c r="E80" s="16"/>
      <c r="F80" s="16"/>
      <c r="G80" s="16"/>
      <c r="H80" s="16"/>
      <c r="I80" s="16"/>
      <c r="J80" s="16"/>
      <c r="K80" s="16"/>
      <c r="L80" s="16"/>
      <c r="M80" s="16"/>
      <c r="N80" s="16"/>
      <c r="O80" s="16"/>
      <c r="P80" s="16"/>
      <c r="Q80" s="16"/>
      <c r="R80" s="16"/>
      <c r="S80" s="16"/>
      <c r="T80" s="16"/>
      <c r="U80" s="16"/>
      <c r="V80" s="16"/>
      <c r="W80" s="16"/>
      <c r="X80" s="16"/>
    </row>
    <row r="81" spans="1:24" ht="12.75">
      <c r="A81" s="16"/>
      <c r="B81" s="16"/>
      <c r="C81" s="16"/>
      <c r="D81" s="16"/>
      <c r="E81" s="16"/>
      <c r="F81" s="16"/>
      <c r="G81" s="16"/>
      <c r="H81" s="16"/>
      <c r="I81" s="16"/>
      <c r="J81" s="16"/>
      <c r="K81" s="16"/>
      <c r="L81" s="16"/>
      <c r="M81" s="16"/>
      <c r="N81" s="16"/>
      <c r="O81" s="16"/>
      <c r="P81" s="16"/>
      <c r="Q81" s="16"/>
      <c r="R81" s="16"/>
      <c r="S81" s="16"/>
      <c r="T81" s="16"/>
      <c r="U81" s="16"/>
      <c r="V81" s="16"/>
      <c r="W81" s="16"/>
      <c r="X81" s="16"/>
    </row>
    <row r="82" spans="1:24" ht="12.7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ht="12.75">
      <c r="A83" s="16"/>
      <c r="B83" s="16"/>
      <c r="C83" s="16"/>
      <c r="D83" s="16"/>
      <c r="E83" s="16"/>
      <c r="F83" s="16"/>
      <c r="G83" s="16"/>
      <c r="H83" s="16"/>
      <c r="I83" s="16"/>
      <c r="J83" s="16"/>
      <c r="K83" s="16"/>
      <c r="L83" s="16"/>
      <c r="M83" s="16"/>
      <c r="N83" s="16"/>
      <c r="O83" s="16"/>
      <c r="P83" s="16"/>
      <c r="Q83" s="16"/>
      <c r="R83" s="16"/>
      <c r="S83" s="16"/>
      <c r="T83" s="16"/>
      <c r="U83" s="16"/>
      <c r="V83" s="16"/>
      <c r="W83" s="16"/>
      <c r="X83" s="16"/>
    </row>
    <row r="84" spans="1:24" ht="12.7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ht="12.75">
      <c r="A85" s="16"/>
      <c r="B85" s="16"/>
      <c r="C85" s="16"/>
      <c r="D85" s="16"/>
      <c r="E85" s="16"/>
      <c r="F85" s="16"/>
      <c r="G85" s="16"/>
      <c r="H85" s="16"/>
      <c r="I85" s="16"/>
      <c r="J85" s="16"/>
      <c r="K85" s="16"/>
      <c r="L85" s="16"/>
      <c r="M85" s="16"/>
      <c r="N85" s="16"/>
      <c r="O85" s="16"/>
      <c r="P85" s="16"/>
      <c r="Q85" s="16"/>
      <c r="R85" s="16"/>
      <c r="S85" s="16"/>
      <c r="T85" s="16"/>
      <c r="U85" s="16"/>
      <c r="V85" s="16"/>
      <c r="W85" s="16"/>
      <c r="X85" s="16"/>
    </row>
    <row r="86" spans="1:24" ht="12.75">
      <c r="A86" s="16"/>
      <c r="B86" s="16"/>
      <c r="C86" s="16"/>
      <c r="D86" s="16"/>
      <c r="E86" s="16"/>
      <c r="F86" s="16"/>
      <c r="G86" s="16"/>
      <c r="H86" s="16"/>
      <c r="I86" s="16"/>
      <c r="J86" s="16"/>
      <c r="K86" s="16"/>
      <c r="L86" s="16"/>
      <c r="M86" s="16"/>
      <c r="N86" s="16"/>
      <c r="O86" s="16"/>
      <c r="P86" s="16"/>
      <c r="Q86" s="16"/>
      <c r="R86" s="16"/>
      <c r="S86" s="16"/>
      <c r="T86" s="16"/>
      <c r="U86" s="16"/>
      <c r="V86" s="16"/>
      <c r="W86" s="16"/>
      <c r="X86" s="16"/>
    </row>
    <row r="87" spans="1:24" ht="12.7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24" ht="12.7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ht="12.7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ht="12.75">
      <c r="A90" s="16"/>
      <c r="B90" s="16"/>
      <c r="C90" s="16"/>
      <c r="D90" s="16"/>
      <c r="E90" s="16"/>
      <c r="F90" s="16"/>
      <c r="G90" s="16"/>
      <c r="H90" s="16"/>
      <c r="I90" s="16"/>
      <c r="J90" s="16"/>
      <c r="K90" s="16"/>
      <c r="L90" s="16"/>
      <c r="M90" s="16"/>
      <c r="N90" s="16"/>
      <c r="O90" s="16"/>
      <c r="P90" s="16"/>
      <c r="Q90" s="16"/>
      <c r="R90" s="16"/>
      <c r="S90" s="16"/>
      <c r="T90" s="16"/>
      <c r="U90" s="16"/>
      <c r="V90" s="16"/>
      <c r="W90" s="16"/>
      <c r="X90" s="16"/>
    </row>
    <row r="91" spans="1:24" ht="12.75">
      <c r="A91" s="16"/>
      <c r="B91" s="16"/>
      <c r="C91" s="16"/>
      <c r="D91" s="16"/>
      <c r="E91" s="16"/>
      <c r="F91" s="16"/>
      <c r="G91" s="16"/>
      <c r="H91" s="16"/>
      <c r="I91" s="16"/>
      <c r="J91" s="16"/>
      <c r="K91" s="16"/>
      <c r="L91" s="16"/>
      <c r="M91" s="16"/>
      <c r="N91" s="16"/>
      <c r="O91" s="16"/>
      <c r="P91" s="16"/>
      <c r="Q91" s="16"/>
      <c r="R91" s="16"/>
      <c r="S91" s="16"/>
      <c r="T91" s="16"/>
      <c r="U91" s="16"/>
      <c r="V91" s="16"/>
      <c r="W91" s="16"/>
      <c r="X91" s="16"/>
    </row>
    <row r="92" spans="1:24" ht="12.7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ht="12.75">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ht="12.75">
      <c r="A94" s="16"/>
      <c r="B94" s="16"/>
      <c r="C94" s="16"/>
      <c r="D94" s="16"/>
      <c r="E94" s="16"/>
      <c r="F94" s="16"/>
      <c r="G94" s="16"/>
      <c r="H94" s="16"/>
      <c r="I94" s="16"/>
      <c r="J94" s="16"/>
      <c r="K94" s="16"/>
      <c r="L94" s="16"/>
      <c r="M94" s="16"/>
      <c r="N94" s="16"/>
      <c r="O94" s="16"/>
      <c r="P94" s="16"/>
      <c r="Q94" s="16"/>
      <c r="R94" s="16"/>
      <c r="S94" s="16"/>
      <c r="T94" s="16"/>
      <c r="U94" s="16"/>
      <c r="V94" s="16"/>
      <c r="W94" s="16"/>
      <c r="X94" s="16"/>
    </row>
    <row r="95" spans="1:24" ht="12.75">
      <c r="A95" s="16"/>
      <c r="B95" s="16"/>
      <c r="C95" s="16"/>
      <c r="D95" s="16"/>
      <c r="E95" s="16"/>
      <c r="F95" s="16"/>
      <c r="G95" s="16"/>
      <c r="H95" s="16"/>
      <c r="I95" s="16"/>
      <c r="J95" s="16"/>
      <c r="K95" s="16"/>
      <c r="L95" s="16"/>
      <c r="M95" s="16"/>
      <c r="N95" s="16"/>
      <c r="O95" s="16"/>
      <c r="P95" s="16"/>
      <c r="Q95" s="16"/>
      <c r="R95" s="16"/>
      <c r="S95" s="16"/>
      <c r="T95" s="16"/>
      <c r="U95" s="16"/>
      <c r="V95" s="16"/>
      <c r="W95" s="16"/>
      <c r="X95" s="16"/>
    </row>
    <row r="96" spans="1:24" ht="12.75">
      <c r="A96" s="16"/>
      <c r="B96" s="16"/>
      <c r="C96" s="16"/>
      <c r="D96" s="16"/>
      <c r="E96" s="16"/>
      <c r="F96" s="16"/>
      <c r="G96" s="16"/>
      <c r="H96" s="16"/>
      <c r="I96" s="16"/>
      <c r="J96" s="16"/>
      <c r="K96" s="16"/>
      <c r="L96" s="16"/>
      <c r="M96" s="16"/>
      <c r="N96" s="16"/>
      <c r="O96" s="16"/>
      <c r="P96" s="16"/>
      <c r="Q96" s="16"/>
      <c r="R96" s="16"/>
      <c r="S96" s="16"/>
      <c r="T96" s="16"/>
      <c r="U96" s="16"/>
      <c r="V96" s="16"/>
      <c r="W96" s="16"/>
      <c r="X96" s="16"/>
    </row>
    <row r="97" spans="1:24" ht="12.75">
      <c r="A97" s="16"/>
      <c r="B97" s="16"/>
      <c r="C97" s="16"/>
      <c r="D97" s="16"/>
      <c r="E97" s="16"/>
      <c r="F97" s="16"/>
      <c r="G97" s="16"/>
      <c r="H97" s="16"/>
      <c r="I97" s="16"/>
      <c r="J97" s="16"/>
      <c r="K97" s="16"/>
      <c r="L97" s="16"/>
      <c r="M97" s="16"/>
      <c r="N97" s="16"/>
      <c r="O97" s="16"/>
      <c r="P97" s="16"/>
      <c r="Q97" s="16"/>
      <c r="R97" s="16"/>
      <c r="S97" s="16"/>
      <c r="T97" s="16"/>
      <c r="U97" s="16"/>
      <c r="V97" s="16"/>
      <c r="W97" s="16"/>
      <c r="X97" s="16"/>
    </row>
    <row r="98" spans="1:24" ht="12.7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24" ht="12.7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24"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ht="12.7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ht="12.7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ht="12.7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ht="12.7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t="12.7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ht="12.7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ht="12.7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ht="12.7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ht="12.7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ht="12.7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ht="12.7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ht="12.7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ht="12.7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ht="12.7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ht="12.7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ht="12.7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ht="12.7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ht="12.7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ht="12.7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ht="12.7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ht="12.7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ht="12.7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ht="12.7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ht="12.7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ht="12.7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ht="12.7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ht="12.7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ht="12.7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ht="12.7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ht="12.7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ht="12.7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ht="12.7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ht="12.7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ht="12.7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ht="12.7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ht="12.7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ht="12.7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ht="12.7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ht="12.7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ht="12.7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ht="12.7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ht="12.7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ht="12.7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ht="12.7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ht="12.7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ht="12.7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ht="12.7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ht="12.7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ht="12.7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ht="12.7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ht="12.7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ht="12.7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ht="12.7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ht="12.7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ht="12.7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ht="12.7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ht="12.7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ht="12.7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ht="12.7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ht="12.7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ht="12.7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ht="12.7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ht="12.7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ht="12.7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t="12.7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ht="12.7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ht="12.7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ht="12.7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ht="12.7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ht="12.7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ht="12.7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ht="12.7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ht="12.7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ht="12.7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ht="12.7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ht="12.7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ht="12.7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ht="12.7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ht="12.7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ht="12.7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ht="12.7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ht="12.7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ht="12.7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ht="12.7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ht="12.7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ht="12.7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ht="12.7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ht="12.7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ht="12.7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ht="12.7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ht="12.7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ht="12.7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ht="12.7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ht="12.7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ht="12.7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ht="12.7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ht="12.7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ht="12.7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ht="12.7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ht="12.7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ht="12.7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ht="12.7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ht="12.7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ht="12.7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ht="12.7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ht="12.7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ht="12.7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ht="12.7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ht="12.7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ht="12.7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ht="12.7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ht="12.7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ht="12.7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ht="12.7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ht="12.7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ht="12.7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ht="12.7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ht="12.7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ht="12.7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ht="12.7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ht="12.7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ht="12.7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ht="12.7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ht="12.7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ht="12.7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ht="12.7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ht="12.7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ht="12.7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ht="12.7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ht="12.7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ht="12.7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ht="12.7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ht="12.7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ht="12.7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ht="12.7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ht="12.7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ht="12.7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ht="12.7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ht="12.7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ht="12.7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ht="12.7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ht="12.7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ht="12.7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ht="12.7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ht="12.7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ht="12.7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ht="12.7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ht="12.7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ht="12.7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ht="12.7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ht="12.7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ht="12.7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t="12.7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ht="12.7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ht="12.7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ht="12.7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ht="12.7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ht="12.7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ht="12.7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ht="12.7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ht="12.7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ht="12.7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ht="12.7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ht="12.7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ht="12.7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ht="12.7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ht="12.7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ht="12.7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ht="12.7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ht="12.7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ht="12.7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ht="12.7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ht="12.7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ht="12.7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ht="12.7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ht="12.7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ht="12.7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ht="12.7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ht="12.7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ht="12.7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ht="12.7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ht="12.7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ht="12.7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ht="12.7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ht="12.7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ht="12.7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ht="12.7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ht="12.7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ht="12.7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ht="12.7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sheetData>
  <sheetProtection sheet="1" objects="1" scenarios="1"/>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4"/>
  <dimension ref="A1:B42"/>
  <sheetViews>
    <sheetView zoomScalePageLayoutView="0" workbookViewId="0" topLeftCell="A1">
      <selection activeCell="A1" sqref="A1"/>
    </sheetView>
  </sheetViews>
  <sheetFormatPr defaultColWidth="9.140625" defaultRowHeight="12.75"/>
  <cols>
    <col min="1" max="1" width="30.00390625" style="16" customWidth="1"/>
    <col min="2" max="2" width="55.28125" style="88" customWidth="1"/>
    <col min="3" max="16384" width="9.140625" style="16" customWidth="1"/>
  </cols>
  <sheetData>
    <row r="1" ht="15.75">
      <c r="A1" s="52" t="s">
        <v>170</v>
      </c>
    </row>
    <row r="2" ht="15.75">
      <c r="A2" s="52"/>
    </row>
    <row r="3" ht="15.75">
      <c r="A3" s="52" t="s">
        <v>91</v>
      </c>
    </row>
    <row r="4" ht="15.75">
      <c r="A4" s="53"/>
    </row>
    <row r="5" spans="1:2" ht="15.75">
      <c r="A5" s="53" t="s">
        <v>92</v>
      </c>
      <c r="B5" s="89" t="s">
        <v>93</v>
      </c>
    </row>
    <row r="6" spans="1:2" ht="15.75">
      <c r="A6" s="53" t="s">
        <v>94</v>
      </c>
      <c r="B6" s="89" t="s">
        <v>95</v>
      </c>
    </row>
    <row r="7" spans="1:2" ht="15.75">
      <c r="A7" s="53" t="s">
        <v>96</v>
      </c>
      <c r="B7" s="89" t="s">
        <v>97</v>
      </c>
    </row>
    <row r="8" spans="1:2" ht="15.75">
      <c r="A8" s="53" t="s">
        <v>98</v>
      </c>
      <c r="B8" s="88">
        <v>4</v>
      </c>
    </row>
    <row r="9" ht="15.75">
      <c r="A9" s="53"/>
    </row>
    <row r="10" ht="15.75">
      <c r="A10" s="52" t="s">
        <v>99</v>
      </c>
    </row>
    <row r="11" ht="15.75">
      <c r="A11" s="53"/>
    </row>
    <row r="12" spans="1:2" ht="15.75">
      <c r="A12" s="53" t="s">
        <v>92</v>
      </c>
      <c r="B12" s="89" t="s">
        <v>100</v>
      </c>
    </row>
    <row r="13" spans="1:2" ht="15.75">
      <c r="A13" s="53" t="s">
        <v>94</v>
      </c>
      <c r="B13" s="89" t="s">
        <v>101</v>
      </c>
    </row>
    <row r="14" spans="1:2" ht="15.75">
      <c r="A14" s="53" t="s">
        <v>96</v>
      </c>
      <c r="B14" s="89" t="s">
        <v>97</v>
      </c>
    </row>
    <row r="15" spans="1:2" ht="15.75">
      <c r="A15" s="53" t="s">
        <v>98</v>
      </c>
      <c r="B15" s="88">
        <v>3</v>
      </c>
    </row>
    <row r="16" ht="15.75">
      <c r="A16" s="53"/>
    </row>
    <row r="17" ht="15.75">
      <c r="A17" s="52" t="s">
        <v>102</v>
      </c>
    </row>
    <row r="18" ht="15.75">
      <c r="A18" s="53"/>
    </row>
    <row r="19" spans="1:2" ht="15.75">
      <c r="A19" s="53" t="s">
        <v>92</v>
      </c>
      <c r="B19" s="89" t="s">
        <v>103</v>
      </c>
    </row>
    <row r="20" spans="1:2" ht="15.75">
      <c r="A20" s="53" t="s">
        <v>94</v>
      </c>
      <c r="B20" s="89" t="s">
        <v>104</v>
      </c>
    </row>
    <row r="21" spans="1:2" ht="15.75">
      <c r="A21" s="53" t="s">
        <v>96</v>
      </c>
      <c r="B21" s="89" t="s">
        <v>97</v>
      </c>
    </row>
    <row r="22" spans="1:2" ht="15.75">
      <c r="A22" s="53" t="s">
        <v>98</v>
      </c>
      <c r="B22" s="88">
        <v>3</v>
      </c>
    </row>
    <row r="23" ht="15.75">
      <c r="A23" s="53"/>
    </row>
    <row r="24" ht="15.75">
      <c r="A24" s="52" t="s">
        <v>105</v>
      </c>
    </row>
    <row r="25" ht="15.75">
      <c r="A25" s="53"/>
    </row>
    <row r="26" spans="1:2" ht="15.75">
      <c r="A26" s="53" t="s">
        <v>92</v>
      </c>
      <c r="B26" s="89" t="s">
        <v>106</v>
      </c>
    </row>
    <row r="27" spans="1:2" ht="15.75">
      <c r="A27" s="53" t="s">
        <v>94</v>
      </c>
      <c r="B27" s="89" t="s">
        <v>104</v>
      </c>
    </row>
    <row r="28" spans="1:2" ht="15.75">
      <c r="A28" s="53" t="s">
        <v>96</v>
      </c>
      <c r="B28" s="89" t="s">
        <v>97</v>
      </c>
    </row>
    <row r="29" spans="1:2" ht="15.75">
      <c r="A29" s="53" t="s">
        <v>98</v>
      </c>
      <c r="B29" s="88">
        <v>3</v>
      </c>
    </row>
    <row r="30" ht="15.75">
      <c r="A30" s="53"/>
    </row>
    <row r="31" ht="15.75">
      <c r="A31" s="52" t="s">
        <v>107</v>
      </c>
    </row>
    <row r="32" ht="15.75">
      <c r="A32" s="53"/>
    </row>
    <row r="33" spans="1:2" ht="78.75">
      <c r="A33" s="90" t="s">
        <v>171</v>
      </c>
      <c r="B33" s="89" t="s">
        <v>172</v>
      </c>
    </row>
    <row r="34" spans="1:2" ht="15.75">
      <c r="A34" s="53" t="s">
        <v>108</v>
      </c>
      <c r="B34" s="89" t="s">
        <v>155</v>
      </c>
    </row>
    <row r="35" spans="1:2" ht="15.75">
      <c r="A35" s="53" t="s">
        <v>96</v>
      </c>
      <c r="B35" s="89" t="s">
        <v>109</v>
      </c>
    </row>
    <row r="36" spans="1:2" ht="15.75">
      <c r="A36" s="53" t="s">
        <v>98</v>
      </c>
      <c r="B36" s="88">
        <v>3</v>
      </c>
    </row>
    <row r="37" ht="15.75">
      <c r="A37" s="53"/>
    </row>
    <row r="38" ht="15.75">
      <c r="A38" s="52" t="s">
        <v>110</v>
      </c>
    </row>
    <row r="39" ht="15.75">
      <c r="A39" s="52"/>
    </row>
    <row r="40" ht="15.75">
      <c r="A40" s="53" t="s">
        <v>111</v>
      </c>
    </row>
    <row r="41" ht="15.75">
      <c r="A41" s="53" t="s">
        <v>112</v>
      </c>
    </row>
    <row r="42" ht="15.75">
      <c r="A42" s="53" t="s">
        <v>113</v>
      </c>
    </row>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5"/>
  <dimension ref="A1:W117"/>
  <sheetViews>
    <sheetView zoomScalePageLayoutView="0" workbookViewId="0" topLeftCell="A1">
      <selection activeCell="P77" sqref="P77"/>
    </sheetView>
  </sheetViews>
  <sheetFormatPr defaultColWidth="9.140625" defaultRowHeight="12.75"/>
  <cols>
    <col min="1" max="1" width="8.28125" style="16" customWidth="1"/>
    <col min="2" max="2" width="9.140625" style="16" customWidth="1"/>
    <col min="3" max="4" width="3.28125" style="16" customWidth="1"/>
    <col min="5" max="5" width="8.7109375" style="16" customWidth="1"/>
    <col min="6" max="11" width="3.28125" style="16" customWidth="1"/>
    <col min="12" max="13" width="9.140625" style="16" customWidth="1"/>
    <col min="14" max="15" width="3.28125" style="16" customWidth="1"/>
    <col min="16" max="16" width="8.421875" style="16" customWidth="1"/>
    <col min="17" max="22" width="3.7109375" style="16" customWidth="1"/>
    <col min="23" max="16384" width="9.140625" style="16" customWidth="1"/>
  </cols>
  <sheetData>
    <row r="1" ht="12.75">
      <c r="A1" s="16" t="s">
        <v>24</v>
      </c>
    </row>
    <row r="2" ht="12.75">
      <c r="A2" s="16" t="s">
        <v>25</v>
      </c>
    </row>
    <row r="4" ht="12.75">
      <c r="A4" s="27" t="s">
        <v>26</v>
      </c>
    </row>
    <row r="6" ht="12.75">
      <c r="A6" s="16" t="s">
        <v>27</v>
      </c>
    </row>
    <row r="7" ht="12.75">
      <c r="A7" s="16" t="s">
        <v>28</v>
      </c>
    </row>
    <row r="9" ht="12.75">
      <c r="A9" s="16" t="s">
        <v>29</v>
      </c>
    </row>
    <row r="11" ht="12.75">
      <c r="A11" s="16" t="s">
        <v>30</v>
      </c>
    </row>
    <row r="12" ht="12.75">
      <c r="A12" s="16" t="s">
        <v>31</v>
      </c>
    </row>
    <row r="14" ht="15">
      <c r="A14" s="40" t="s">
        <v>32</v>
      </c>
    </row>
    <row r="16" ht="15">
      <c r="A16" s="17" t="s">
        <v>33</v>
      </c>
    </row>
    <row r="17" ht="15">
      <c r="A17" s="17" t="s">
        <v>34</v>
      </c>
    </row>
    <row r="18" ht="15">
      <c r="A18" s="17" t="s">
        <v>35</v>
      </c>
    </row>
    <row r="19" ht="15">
      <c r="A19" s="17" t="s">
        <v>36</v>
      </c>
    </row>
    <row r="21" spans="1:23" ht="16.5">
      <c r="A21" s="17" t="s">
        <v>37</v>
      </c>
      <c r="B21" s="24"/>
      <c r="C21" s="24"/>
      <c r="D21" s="24"/>
      <c r="E21" s="24"/>
      <c r="F21" s="24"/>
      <c r="G21" s="24"/>
      <c r="M21" s="24"/>
      <c r="N21" s="24"/>
      <c r="O21" s="24"/>
      <c r="P21" s="24"/>
      <c r="Q21" s="24"/>
      <c r="R21" s="24"/>
      <c r="S21" s="24"/>
      <c r="T21" s="24"/>
      <c r="U21" s="24"/>
      <c r="V21" s="24"/>
      <c r="W21" s="24"/>
    </row>
    <row r="22" ht="15">
      <c r="A22" s="17" t="s">
        <v>38</v>
      </c>
    </row>
    <row r="23" ht="15">
      <c r="A23" s="17" t="s">
        <v>39</v>
      </c>
    </row>
    <row r="25" ht="15">
      <c r="A25" s="17" t="s">
        <v>40</v>
      </c>
    </row>
    <row r="26" ht="15">
      <c r="A26" s="17" t="s">
        <v>41</v>
      </c>
    </row>
    <row r="28" ht="15">
      <c r="A28" s="17" t="s">
        <v>42</v>
      </c>
    </row>
    <row r="30" ht="15">
      <c r="A30" s="17" t="s">
        <v>43</v>
      </c>
    </row>
    <row r="31" ht="15">
      <c r="A31" s="17"/>
    </row>
    <row r="32" ht="15">
      <c r="A32" s="17"/>
    </row>
    <row r="33" ht="15">
      <c r="A33" s="40" t="s">
        <v>44</v>
      </c>
    </row>
    <row r="34" ht="15">
      <c r="A34" s="40"/>
    </row>
    <row r="35" ht="15">
      <c r="A35" s="17" t="s">
        <v>45</v>
      </c>
    </row>
    <row r="36" ht="15">
      <c r="A36" s="17" t="s">
        <v>46</v>
      </c>
    </row>
    <row r="37" ht="15">
      <c r="A37" s="17" t="s">
        <v>47</v>
      </c>
    </row>
    <row r="38" ht="15">
      <c r="A38" s="17" t="s">
        <v>48</v>
      </c>
    </row>
    <row r="39" ht="15">
      <c r="A39" s="17" t="s">
        <v>49</v>
      </c>
    </row>
    <row r="40" ht="15">
      <c r="A40" s="17" t="s">
        <v>50</v>
      </c>
    </row>
    <row r="41" ht="15">
      <c r="A41" s="17"/>
    </row>
    <row r="42" ht="15">
      <c r="A42" s="17" t="s">
        <v>51</v>
      </c>
    </row>
    <row r="43" ht="15">
      <c r="A43" s="17" t="s">
        <v>52</v>
      </c>
    </row>
    <row r="44" ht="15">
      <c r="A44" s="17" t="s">
        <v>53</v>
      </c>
    </row>
    <row r="45" ht="15">
      <c r="A45" s="17"/>
    </row>
    <row r="46" ht="15">
      <c r="A46" s="17" t="s">
        <v>54</v>
      </c>
    </row>
    <row r="47" ht="15">
      <c r="A47" s="17" t="s">
        <v>55</v>
      </c>
    </row>
    <row r="48" ht="15">
      <c r="A48" s="17" t="s">
        <v>56</v>
      </c>
    </row>
    <row r="49" ht="15">
      <c r="A49" s="17"/>
    </row>
    <row r="51" ht="15">
      <c r="A51" s="17" t="s">
        <v>57</v>
      </c>
    </row>
    <row r="52" ht="15">
      <c r="A52" s="17"/>
    </row>
    <row r="53" ht="15">
      <c r="A53" s="17" t="s">
        <v>58</v>
      </c>
    </row>
    <row r="54" ht="15">
      <c r="A54" s="17"/>
    </row>
    <row r="55" spans="2:13" ht="12.75">
      <c r="B55" s="16" t="s">
        <v>59</v>
      </c>
      <c r="M55" s="16" t="s">
        <v>60</v>
      </c>
    </row>
    <row r="56" ht="15.75" thickBot="1">
      <c r="A56" s="17"/>
    </row>
    <row r="57" spans="2:22" ht="13.5" thickBot="1">
      <c r="B57" s="41" t="s">
        <v>61</v>
      </c>
      <c r="C57" s="30">
        <f>COUNTIF(E57:K57,"&gt;0")</f>
        <v>6</v>
      </c>
      <c r="D57" s="31"/>
      <c r="E57" s="32" t="s">
        <v>3</v>
      </c>
      <c r="F57" s="33">
        <f aca="true" t="shared" si="0" ref="F57:K57">COUNTA(F59:F62)</f>
        <v>2</v>
      </c>
      <c r="G57" s="33">
        <f t="shared" si="0"/>
        <v>2</v>
      </c>
      <c r="H57" s="33">
        <f t="shared" si="0"/>
        <v>2</v>
      </c>
      <c r="I57" s="33">
        <f t="shared" si="0"/>
        <v>3</v>
      </c>
      <c r="J57" s="33">
        <f t="shared" si="0"/>
        <v>3</v>
      </c>
      <c r="K57" s="34">
        <f t="shared" si="0"/>
        <v>3</v>
      </c>
      <c r="M57" s="41" t="s">
        <v>62</v>
      </c>
      <c r="N57" s="30">
        <f>COUNTIF(P57:V57,"&gt;0")</f>
        <v>6</v>
      </c>
      <c r="O57" s="31"/>
      <c r="P57" s="32" t="s">
        <v>3</v>
      </c>
      <c r="Q57" s="33">
        <f aca="true" t="shared" si="1" ref="Q57:V57">COUNTA(Q59:Q62)</f>
        <v>2</v>
      </c>
      <c r="R57" s="33">
        <f t="shared" si="1"/>
        <v>2</v>
      </c>
      <c r="S57" s="33">
        <f t="shared" si="1"/>
        <v>2</v>
      </c>
      <c r="T57" s="33">
        <f t="shared" si="1"/>
        <v>3</v>
      </c>
      <c r="U57" s="33">
        <f t="shared" si="1"/>
        <v>3</v>
      </c>
      <c r="V57" s="34">
        <f t="shared" si="1"/>
        <v>3</v>
      </c>
    </row>
    <row r="58" spans="1:22" ht="44.25" thickBot="1">
      <c r="A58" s="17"/>
      <c r="B58" s="14"/>
      <c r="C58" s="23" t="s">
        <v>4</v>
      </c>
      <c r="D58" s="23" t="s">
        <v>5</v>
      </c>
      <c r="E58" s="15" t="s">
        <v>6</v>
      </c>
      <c r="F58" s="25"/>
      <c r="G58" s="26"/>
      <c r="H58" s="26"/>
      <c r="I58" s="26"/>
      <c r="J58" s="26"/>
      <c r="K58" s="28"/>
      <c r="M58" s="14"/>
      <c r="N58" s="23" t="s">
        <v>4</v>
      </c>
      <c r="O58" s="23" t="s">
        <v>5</v>
      </c>
      <c r="P58" s="15" t="s">
        <v>6</v>
      </c>
      <c r="Q58" s="25"/>
      <c r="R58" s="26"/>
      <c r="S58" s="26"/>
      <c r="T58" s="26"/>
      <c r="U58" s="26"/>
      <c r="V58" s="28"/>
    </row>
    <row r="59" spans="1:22" ht="15">
      <c r="A59" s="17"/>
      <c r="B59" s="12" t="s">
        <v>63</v>
      </c>
      <c r="C59" s="35">
        <f>COUNTA(F59:K59)</f>
        <v>6</v>
      </c>
      <c r="D59" s="36">
        <f>INT(COUNT(F59:K59)/10)</f>
        <v>0</v>
      </c>
      <c r="E59" s="20">
        <f>C_S_G(F59:K59,F57:K57,LISYRA_table,C57,D59)</f>
        <v>1</v>
      </c>
      <c r="F59" s="43">
        <v>1</v>
      </c>
      <c r="G59" s="44">
        <v>1</v>
      </c>
      <c r="H59" s="44">
        <v>1</v>
      </c>
      <c r="I59" s="44">
        <v>1</v>
      </c>
      <c r="J59" s="44">
        <v>1</v>
      </c>
      <c r="K59" s="51">
        <v>1</v>
      </c>
      <c r="M59" s="12" t="s">
        <v>63</v>
      </c>
      <c r="N59" s="35">
        <f>COUNTA(Q59:V59)</f>
        <v>6</v>
      </c>
      <c r="O59" s="36">
        <f>INT(COUNT(Q59:V59)/10)</f>
        <v>0</v>
      </c>
      <c r="P59" s="20">
        <f>C_S_G(Q59:V59,Q57:V57,csg_table,N57,O59)</f>
        <v>1</v>
      </c>
      <c r="Q59" s="43">
        <v>1</v>
      </c>
      <c r="R59" s="44">
        <v>1</v>
      </c>
      <c r="S59" s="44">
        <v>1</v>
      </c>
      <c r="T59" s="44">
        <v>1</v>
      </c>
      <c r="U59" s="44">
        <v>1</v>
      </c>
      <c r="V59" s="51">
        <v>1</v>
      </c>
    </row>
    <row r="60" spans="1:22" ht="15">
      <c r="A60" s="17"/>
      <c r="B60" s="12" t="s">
        <v>64</v>
      </c>
      <c r="C60" s="21">
        <f>COUNTA(F60:K60)</f>
        <v>3</v>
      </c>
      <c r="D60" s="18">
        <f>INT(COUNT(F60:K60)/10)</f>
        <v>0</v>
      </c>
      <c r="E60" s="10">
        <f>C_S_G(F60:K60,F57:K57,LISYRA_table,C57,D60)</f>
        <v>0.4</v>
      </c>
      <c r="F60" s="45">
        <v>2</v>
      </c>
      <c r="G60" s="46">
        <v>2</v>
      </c>
      <c r="H60" s="46">
        <v>2</v>
      </c>
      <c r="I60" s="46"/>
      <c r="J60" s="46"/>
      <c r="K60" s="47"/>
      <c r="M60" s="12" t="s">
        <v>64</v>
      </c>
      <c r="N60" s="21">
        <f>COUNTA(Q60:V60)</f>
        <v>3</v>
      </c>
      <c r="O60" s="18">
        <f>INT(COUNT(Q60:V60)/10)</f>
        <v>0</v>
      </c>
      <c r="P60" s="10">
        <f>C_S_G(Q60:V60,Q57:V57,csg_table,N57,O60)</f>
        <v>0.7</v>
      </c>
      <c r="Q60" s="45">
        <v>2</v>
      </c>
      <c r="R60" s="46">
        <v>2</v>
      </c>
      <c r="S60" s="46">
        <v>2</v>
      </c>
      <c r="T60" s="46"/>
      <c r="U60" s="46"/>
      <c r="V60" s="47"/>
    </row>
    <row r="61" spans="1:22" ht="15">
      <c r="A61" s="17"/>
      <c r="B61" s="12" t="s">
        <v>65</v>
      </c>
      <c r="C61" s="21">
        <f>COUNTA(F61:K61)</f>
        <v>3</v>
      </c>
      <c r="D61" s="18">
        <f>INT(COUNT(F61:K61)/10)</f>
        <v>0</v>
      </c>
      <c r="E61" s="10">
        <f>C_S_G(F61:K61,F57:K57,LISYRA_table,C57,D61)</f>
        <v>0.8064516129032258</v>
      </c>
      <c r="F61" s="45"/>
      <c r="G61" s="46"/>
      <c r="H61" s="46"/>
      <c r="I61" s="46">
        <v>2</v>
      </c>
      <c r="J61" s="46">
        <v>2</v>
      </c>
      <c r="K61" s="47">
        <v>2</v>
      </c>
      <c r="M61" s="12" t="s">
        <v>65</v>
      </c>
      <c r="N61" s="21">
        <f>COUNTA(Q61:V61)</f>
        <v>3</v>
      </c>
      <c r="O61" s="18">
        <f>INT(COUNT(Q61:V61)/10)</f>
        <v>0</v>
      </c>
      <c r="P61" s="10">
        <f>C_S_G(Q61:V61,Q57:V57,csg_table,N57,O61)</f>
        <v>0.8064516129032258</v>
      </c>
      <c r="Q61" s="45"/>
      <c r="R61" s="46"/>
      <c r="S61" s="46"/>
      <c r="T61" s="46">
        <v>2</v>
      </c>
      <c r="U61" s="46">
        <v>2</v>
      </c>
      <c r="V61" s="47">
        <v>2</v>
      </c>
    </row>
    <row r="62" spans="1:22" ht="15.75" thickBot="1">
      <c r="A62" s="17"/>
      <c r="B62" s="13" t="s">
        <v>66</v>
      </c>
      <c r="C62" s="22">
        <f>COUNTA(F62:K62)</f>
        <v>3</v>
      </c>
      <c r="D62" s="19">
        <f>INT(COUNT(F62:K62)/10)</f>
        <v>0</v>
      </c>
      <c r="E62" s="11">
        <f>C_S_G(F62:K62,F57:K57,LISYRA_table,C57,D62)</f>
        <v>0.6774193548387096</v>
      </c>
      <c r="F62" s="48"/>
      <c r="G62" s="49"/>
      <c r="H62" s="49"/>
      <c r="I62" s="49">
        <v>3</v>
      </c>
      <c r="J62" s="49">
        <v>3</v>
      </c>
      <c r="K62" s="50">
        <v>3</v>
      </c>
      <c r="M62" s="13" t="s">
        <v>66</v>
      </c>
      <c r="N62" s="22">
        <f>COUNTA(Q62:V62)</f>
        <v>3</v>
      </c>
      <c r="O62" s="19">
        <f>INT(COUNT(Q62:V62)/10)</f>
        <v>0</v>
      </c>
      <c r="P62" s="11">
        <f>C_S_G(Q62:V62,Q57:V57,csg_table,N57,O62)</f>
        <v>0.6774193548387096</v>
      </c>
      <c r="Q62" s="48"/>
      <c r="R62" s="49"/>
      <c r="S62" s="49"/>
      <c r="T62" s="49">
        <v>3</v>
      </c>
      <c r="U62" s="49">
        <v>3</v>
      </c>
      <c r="V62" s="50">
        <v>3</v>
      </c>
    </row>
    <row r="64" ht="15">
      <c r="A64" s="17" t="s">
        <v>67</v>
      </c>
    </row>
    <row r="65" ht="15">
      <c r="A65" s="17" t="s">
        <v>68</v>
      </c>
    </row>
    <row r="66" ht="15">
      <c r="A66" s="17" t="s">
        <v>69</v>
      </c>
    </row>
    <row r="67" spans="1:17" ht="15">
      <c r="A67" s="17" t="s">
        <v>70</v>
      </c>
      <c r="Q67" s="16" t="s">
        <v>7</v>
      </c>
    </row>
    <row r="68" ht="15">
      <c r="A68" s="17" t="s">
        <v>71</v>
      </c>
    </row>
    <row r="69" ht="15">
      <c r="A69" s="17" t="s">
        <v>72</v>
      </c>
    </row>
    <row r="70" ht="15">
      <c r="A70" s="17" t="s">
        <v>73</v>
      </c>
    </row>
    <row r="71" ht="15">
      <c r="A71" s="17" t="s">
        <v>74</v>
      </c>
    </row>
    <row r="72" ht="15">
      <c r="A72" s="17"/>
    </row>
    <row r="73" ht="15">
      <c r="A73" s="17" t="s">
        <v>75</v>
      </c>
    </row>
    <row r="74" ht="15">
      <c r="A74" s="17"/>
    </row>
    <row r="75" spans="1:13" ht="15">
      <c r="A75" s="17"/>
      <c r="B75" s="16" t="s">
        <v>59</v>
      </c>
      <c r="M75" s="16" t="s">
        <v>60</v>
      </c>
    </row>
    <row r="76" ht="15.75" thickBot="1">
      <c r="A76" s="17"/>
    </row>
    <row r="77" spans="2:22" ht="13.5" thickBot="1">
      <c r="B77" s="41" t="s">
        <v>76</v>
      </c>
      <c r="C77" s="30">
        <f>COUNTIF(E77:K77,"&gt;0")</f>
        <v>6</v>
      </c>
      <c r="D77" s="31"/>
      <c r="E77" s="32" t="s">
        <v>3</v>
      </c>
      <c r="F77" s="33">
        <f aca="true" t="shared" si="2" ref="F77:K77">COUNTA(F79:F82)</f>
        <v>2</v>
      </c>
      <c r="G77" s="33">
        <f t="shared" si="2"/>
        <v>2</v>
      </c>
      <c r="H77" s="33">
        <f t="shared" si="2"/>
        <v>2</v>
      </c>
      <c r="I77" s="33">
        <f t="shared" si="2"/>
        <v>4</v>
      </c>
      <c r="J77" s="33">
        <f t="shared" si="2"/>
        <v>3</v>
      </c>
      <c r="K77" s="34">
        <f t="shared" si="2"/>
        <v>3</v>
      </c>
      <c r="M77" s="29"/>
      <c r="N77" s="30">
        <f>COUNTIF(P77:V77,"&gt;0")</f>
        <v>6</v>
      </c>
      <c r="O77" s="31"/>
      <c r="P77" s="32" t="s">
        <v>3</v>
      </c>
      <c r="Q77" s="33">
        <f aca="true" t="shared" si="3" ref="Q77:V77">COUNTA(Q79:Q82)</f>
        <v>2</v>
      </c>
      <c r="R77" s="33">
        <f t="shared" si="3"/>
        <v>2</v>
      </c>
      <c r="S77" s="33">
        <f t="shared" si="3"/>
        <v>2</v>
      </c>
      <c r="T77" s="33">
        <f t="shared" si="3"/>
        <v>4</v>
      </c>
      <c r="U77" s="33">
        <f t="shared" si="3"/>
        <v>3</v>
      </c>
      <c r="V77" s="34">
        <f t="shared" si="3"/>
        <v>3</v>
      </c>
    </row>
    <row r="78" spans="1:22" ht="44.25" thickBot="1">
      <c r="A78" s="17"/>
      <c r="B78" s="14"/>
      <c r="C78" s="23" t="s">
        <v>4</v>
      </c>
      <c r="D78" s="23" t="s">
        <v>5</v>
      </c>
      <c r="E78" s="15" t="s">
        <v>6</v>
      </c>
      <c r="F78" s="25"/>
      <c r="G78" s="26"/>
      <c r="H78" s="26"/>
      <c r="I78" s="26"/>
      <c r="J78" s="26"/>
      <c r="K78" s="28"/>
      <c r="M78" s="14"/>
      <c r="N78" s="23" t="s">
        <v>4</v>
      </c>
      <c r="O78" s="23" t="s">
        <v>5</v>
      </c>
      <c r="P78" s="15" t="s">
        <v>6</v>
      </c>
      <c r="Q78" s="25"/>
      <c r="R78" s="26"/>
      <c r="S78" s="26"/>
      <c r="T78" s="26"/>
      <c r="U78" s="26"/>
      <c r="V78" s="28"/>
    </row>
    <row r="79" spans="1:22" ht="15">
      <c r="A79" s="17"/>
      <c r="B79" s="12" t="s">
        <v>63</v>
      </c>
      <c r="C79" s="35">
        <f>COUNTA(F79:K79)</f>
        <v>6</v>
      </c>
      <c r="D79" s="36">
        <f>INT(COUNT(F79:K79)/10)</f>
        <v>0</v>
      </c>
      <c r="E79" s="20">
        <f>C_S_G(F79:K79,F77:K77,LISYRA_table,C77,D79)</f>
        <v>1</v>
      </c>
      <c r="F79" s="43">
        <v>1</v>
      </c>
      <c r="G79" s="44">
        <v>1</v>
      </c>
      <c r="H79" s="44">
        <v>1</v>
      </c>
      <c r="I79" s="44">
        <v>1</v>
      </c>
      <c r="J79" s="44">
        <v>1</v>
      </c>
      <c r="K79" s="51">
        <v>1</v>
      </c>
      <c r="M79" s="12" t="s">
        <v>63</v>
      </c>
      <c r="N79" s="35">
        <f>COUNTA(Q79:V79)</f>
        <v>6</v>
      </c>
      <c r="O79" s="36">
        <f>INT(COUNT(Q79:V79)/10)</f>
        <v>0</v>
      </c>
      <c r="P79" s="20">
        <f>C_S_G(Q79:V79,Q77:V77,csg_table,N77,O79)</f>
        <v>1</v>
      </c>
      <c r="Q79" s="43">
        <v>1</v>
      </c>
      <c r="R79" s="44">
        <v>1</v>
      </c>
      <c r="S79" s="44">
        <v>1</v>
      </c>
      <c r="T79" s="44">
        <v>1</v>
      </c>
      <c r="U79" s="44">
        <v>1</v>
      </c>
      <c r="V79" s="51">
        <v>1</v>
      </c>
    </row>
    <row r="80" spans="1:22" ht="15">
      <c r="A80" s="17"/>
      <c r="B80" s="12" t="s">
        <v>64</v>
      </c>
      <c r="C80" s="21">
        <f>COUNTA(F80:K80)</f>
        <v>4</v>
      </c>
      <c r="D80" s="18">
        <f>INT(COUNT(F80:K80)/10)</f>
        <v>0</v>
      </c>
      <c r="E80" s="10">
        <f>C_S_G(F80:K80,F77:K77,LISYRA_table,C77,D80)</f>
        <v>0.6712328767123288</v>
      </c>
      <c r="F80" s="45">
        <v>2</v>
      </c>
      <c r="G80" s="46">
        <v>2</v>
      </c>
      <c r="H80" s="46">
        <v>2</v>
      </c>
      <c r="I80" s="46">
        <v>2</v>
      </c>
      <c r="J80" s="46"/>
      <c r="K80" s="47"/>
      <c r="M80" s="12" t="s">
        <v>64</v>
      </c>
      <c r="N80" s="21">
        <f>COUNTA(Q80:V80)</f>
        <v>4</v>
      </c>
      <c r="O80" s="18">
        <f>INT(COUNT(Q80:V80)/10)</f>
        <v>0</v>
      </c>
      <c r="P80" s="10">
        <f>C_S_G(Q80:V80,Q77:V77,csg_table,N77,O80)</f>
        <v>0.7945205479452054</v>
      </c>
      <c r="Q80" s="45">
        <v>2</v>
      </c>
      <c r="R80" s="46">
        <v>2</v>
      </c>
      <c r="S80" s="46">
        <v>2</v>
      </c>
      <c r="T80" s="46">
        <v>2</v>
      </c>
      <c r="U80" s="46"/>
      <c r="V80" s="47"/>
    </row>
    <row r="81" spans="1:22" ht="15">
      <c r="A81" s="17"/>
      <c r="B81" s="12" t="s">
        <v>65</v>
      </c>
      <c r="C81" s="21">
        <f>COUNTA(F81:K81)</f>
        <v>3</v>
      </c>
      <c r="D81" s="18">
        <f>INT(COUNT(F81:K81)/10)</f>
        <v>0</v>
      </c>
      <c r="E81" s="10">
        <f>C_S_G(F81:K81,F77:K77,LISYRA_table,C77,D81)</f>
        <v>0.7904761904761904</v>
      </c>
      <c r="F81" s="45"/>
      <c r="G81" s="46"/>
      <c r="H81" s="46"/>
      <c r="I81" s="46">
        <v>3</v>
      </c>
      <c r="J81" s="46">
        <v>2</v>
      </c>
      <c r="K81" s="47">
        <v>2</v>
      </c>
      <c r="M81" s="12" t="s">
        <v>65</v>
      </c>
      <c r="N81" s="21">
        <f>COUNTA(Q81:V81)</f>
        <v>3</v>
      </c>
      <c r="O81" s="18">
        <f>INT(COUNT(Q81:V81)/10)</f>
        <v>0</v>
      </c>
      <c r="P81" s="10">
        <f>C_S_G(Q81:V81,Q77:V77,csg_table,N77,O81)</f>
        <v>0.7904761904761904</v>
      </c>
      <c r="Q81" s="45"/>
      <c r="R81" s="46"/>
      <c r="S81" s="46"/>
      <c r="T81" s="46">
        <v>3</v>
      </c>
      <c r="U81" s="46">
        <v>2</v>
      </c>
      <c r="V81" s="47">
        <v>2</v>
      </c>
    </row>
    <row r="82" spans="1:22" ht="15.75" thickBot="1">
      <c r="A82" s="17"/>
      <c r="B82" s="13" t="s">
        <v>66</v>
      </c>
      <c r="C82" s="22">
        <f>COUNTA(F82:K82)</f>
        <v>3</v>
      </c>
      <c r="D82" s="19">
        <f>INT(COUNT(F82:K82)/10)</f>
        <v>0</v>
      </c>
      <c r="E82" s="11">
        <f>C_S_G(F82:K82,F77:K77,LISYRA_table,C77,D82)</f>
        <v>0.6761904761904762</v>
      </c>
      <c r="F82" s="48"/>
      <c r="G82" s="49"/>
      <c r="H82" s="49"/>
      <c r="I82" s="49">
        <v>4</v>
      </c>
      <c r="J82" s="49">
        <v>3</v>
      </c>
      <c r="K82" s="50">
        <v>3</v>
      </c>
      <c r="M82" s="13" t="s">
        <v>66</v>
      </c>
      <c r="N82" s="22">
        <f>COUNTA(Q82:V82)</f>
        <v>3</v>
      </c>
      <c r="O82" s="19">
        <f>INT(COUNT(Q82:V82)/10)</f>
        <v>0</v>
      </c>
      <c r="P82" s="11">
        <f>C_S_G(Q82:V82,Q77:V77,csg_table,N77,O82)</f>
        <v>0.6761904761904762</v>
      </c>
      <c r="Q82" s="48"/>
      <c r="R82" s="49"/>
      <c r="S82" s="49"/>
      <c r="T82" s="49">
        <v>4</v>
      </c>
      <c r="U82" s="49">
        <v>3</v>
      </c>
      <c r="V82" s="50">
        <v>3</v>
      </c>
    </row>
    <row r="84" ht="15">
      <c r="A84" s="17" t="s">
        <v>77</v>
      </c>
    </row>
    <row r="85" ht="15">
      <c r="A85" s="17" t="s">
        <v>78</v>
      </c>
    </row>
    <row r="86" ht="15">
      <c r="A86" s="17" t="s">
        <v>79</v>
      </c>
    </row>
    <row r="87" ht="15">
      <c r="A87" s="17" t="s">
        <v>80</v>
      </c>
    </row>
    <row r="88" ht="15">
      <c r="A88" s="17" t="s">
        <v>81</v>
      </c>
    </row>
    <row r="89" spans="1:5" ht="15">
      <c r="A89" s="17" t="s">
        <v>82</v>
      </c>
      <c r="E89" s="16" t="s">
        <v>7</v>
      </c>
    </row>
    <row r="90" ht="15">
      <c r="A90" s="17" t="s">
        <v>83</v>
      </c>
    </row>
    <row r="91" ht="15">
      <c r="A91" s="17"/>
    </row>
    <row r="92" ht="15">
      <c r="A92" s="17" t="s">
        <v>84</v>
      </c>
    </row>
    <row r="93" ht="15">
      <c r="A93" s="17"/>
    </row>
    <row r="94" ht="15">
      <c r="A94" s="17" t="s">
        <v>85</v>
      </c>
    </row>
    <row r="95" ht="15">
      <c r="A95" s="17" t="s">
        <v>86</v>
      </c>
    </row>
    <row r="96" ht="15">
      <c r="A96" s="17"/>
    </row>
    <row r="97" spans="2:13" ht="12.75">
      <c r="B97" s="16" t="s">
        <v>59</v>
      </c>
      <c r="M97" s="16" t="s">
        <v>60</v>
      </c>
    </row>
    <row r="98" ht="13.5" thickBot="1"/>
    <row r="99" spans="2:22" ht="13.5" thickBot="1">
      <c r="B99" s="41" t="s">
        <v>76</v>
      </c>
      <c r="C99" s="30">
        <f>COUNTIF(E99:K99,"&gt;0")</f>
        <v>6</v>
      </c>
      <c r="D99" s="31"/>
      <c r="E99" s="32" t="s">
        <v>3</v>
      </c>
      <c r="F99" s="33">
        <f aca="true" t="shared" si="4" ref="F99:K99">COUNTA(F101:F104)</f>
        <v>2</v>
      </c>
      <c r="G99" s="33">
        <f t="shared" si="4"/>
        <v>2</v>
      </c>
      <c r="H99" s="33">
        <f t="shared" si="4"/>
        <v>2</v>
      </c>
      <c r="I99" s="33">
        <f t="shared" si="4"/>
        <v>4</v>
      </c>
      <c r="J99" s="33">
        <f t="shared" si="4"/>
        <v>3</v>
      </c>
      <c r="K99" s="34">
        <f t="shared" si="4"/>
        <v>2</v>
      </c>
      <c r="M99" s="29"/>
      <c r="N99" s="30">
        <f>COUNTIF(P99:V99,"&gt;0")</f>
        <v>6</v>
      </c>
      <c r="O99" s="31"/>
      <c r="P99" s="32" t="s">
        <v>3</v>
      </c>
      <c r="Q99" s="33">
        <f aca="true" t="shared" si="5" ref="Q99:V99">COUNTA(Q101:Q104)</f>
        <v>2</v>
      </c>
      <c r="R99" s="33">
        <f t="shared" si="5"/>
        <v>2</v>
      </c>
      <c r="S99" s="33">
        <f t="shared" si="5"/>
        <v>2</v>
      </c>
      <c r="T99" s="33">
        <f t="shared" si="5"/>
        <v>4</v>
      </c>
      <c r="U99" s="33">
        <f t="shared" si="5"/>
        <v>3</v>
      </c>
      <c r="V99" s="34">
        <f t="shared" si="5"/>
        <v>2</v>
      </c>
    </row>
    <row r="100" spans="2:22" ht="44.25" thickBot="1">
      <c r="B100" s="14"/>
      <c r="C100" s="23" t="s">
        <v>4</v>
      </c>
      <c r="D100" s="23" t="s">
        <v>5</v>
      </c>
      <c r="E100" s="15" t="s">
        <v>6</v>
      </c>
      <c r="F100" s="25"/>
      <c r="G100" s="26"/>
      <c r="H100" s="26"/>
      <c r="I100" s="26"/>
      <c r="J100" s="26"/>
      <c r="K100" s="28"/>
      <c r="M100" s="14"/>
      <c r="N100" s="23" t="s">
        <v>4</v>
      </c>
      <c r="O100" s="23" t="s">
        <v>5</v>
      </c>
      <c r="P100" s="15" t="s">
        <v>6</v>
      </c>
      <c r="Q100" s="25"/>
      <c r="R100" s="26"/>
      <c r="S100" s="26"/>
      <c r="T100" s="26"/>
      <c r="U100" s="26"/>
      <c r="V100" s="28"/>
    </row>
    <row r="101" spans="1:22" ht="15">
      <c r="A101" s="17"/>
      <c r="B101" s="12" t="s">
        <v>63</v>
      </c>
      <c r="C101" s="35">
        <f>COUNTA(F101:K101)</f>
        <v>5</v>
      </c>
      <c r="D101" s="36">
        <f>INT(COUNT(F101:K101)/10)</f>
        <v>0</v>
      </c>
      <c r="E101" s="20">
        <f>C_S_G(F101:K101,F99:K99,LISYRA_table,C99,D101)</f>
        <v>0.8554216867469879</v>
      </c>
      <c r="F101" s="43">
        <v>1</v>
      </c>
      <c r="G101" s="44">
        <v>2</v>
      </c>
      <c r="H101" s="44">
        <v>1</v>
      </c>
      <c r="I101" s="44">
        <v>2</v>
      </c>
      <c r="J101" s="44"/>
      <c r="K101" s="51">
        <v>1</v>
      </c>
      <c r="M101" s="12" t="s">
        <v>63</v>
      </c>
      <c r="N101" s="35">
        <f>COUNTA(Q101:V101)</f>
        <v>5</v>
      </c>
      <c r="O101" s="36">
        <f>INT(COUNT(Q101:V101)/10)</f>
        <v>0</v>
      </c>
      <c r="P101" s="20">
        <f>C_S_G(Q101:V101,Q99:V99,csg_table,N99,O101)</f>
        <v>0.891566265060241</v>
      </c>
      <c r="Q101" s="43">
        <v>1</v>
      </c>
      <c r="R101" s="44">
        <v>2</v>
      </c>
      <c r="S101" s="44">
        <v>1</v>
      </c>
      <c r="T101" s="44">
        <v>2</v>
      </c>
      <c r="U101" s="44"/>
      <c r="V101" s="51">
        <v>1</v>
      </c>
    </row>
    <row r="102" spans="1:22" ht="15">
      <c r="A102" s="17"/>
      <c r="B102" s="12" t="s">
        <v>64</v>
      </c>
      <c r="C102" s="21">
        <f>COUNTA(F102:K102)</f>
        <v>5</v>
      </c>
      <c r="D102" s="18">
        <f>INT(COUNT(F102:K102)/10)</f>
        <v>0</v>
      </c>
      <c r="E102" s="10">
        <f>C_S_G(F102:K102,F99:K99,LISYRA_table,C99,D102)</f>
        <v>0.8846153846153846</v>
      </c>
      <c r="F102" s="45">
        <v>2</v>
      </c>
      <c r="G102" s="46">
        <v>1</v>
      </c>
      <c r="H102" s="46">
        <v>2</v>
      </c>
      <c r="I102" s="46">
        <v>1</v>
      </c>
      <c r="J102" s="46">
        <v>1</v>
      </c>
      <c r="K102" s="47"/>
      <c r="M102" s="12" t="s">
        <v>64</v>
      </c>
      <c r="N102" s="21">
        <f>COUNTA(Q102:V102)</f>
        <v>5</v>
      </c>
      <c r="O102" s="18">
        <f>INT(COUNT(Q102:V102)/10)</f>
        <v>0</v>
      </c>
      <c r="P102" s="10">
        <f>C_S_G(Q102:V102,Q99:V99,csg_table,N99,O102)</f>
        <v>0.9423076923076923</v>
      </c>
      <c r="Q102" s="45">
        <v>2</v>
      </c>
      <c r="R102" s="46">
        <v>1</v>
      </c>
      <c r="S102" s="46">
        <v>2</v>
      </c>
      <c r="T102" s="46">
        <v>1</v>
      </c>
      <c r="U102" s="46">
        <v>1</v>
      </c>
      <c r="V102" s="47"/>
    </row>
    <row r="103" spans="1:22" ht="15">
      <c r="A103" s="17"/>
      <c r="B103" s="12" t="s">
        <v>65</v>
      </c>
      <c r="C103" s="21">
        <f>COUNTA(F103:K103)</f>
        <v>3</v>
      </c>
      <c r="D103" s="18">
        <f>INT(COUNT(F103:K103)/10)</f>
        <v>0</v>
      </c>
      <c r="E103" s="10">
        <f>C_S_G(F103:K103,F99:K99,LISYRA_table,C99,D103)</f>
        <v>0.6428571428571429</v>
      </c>
      <c r="F103" s="45"/>
      <c r="G103" s="46"/>
      <c r="H103" s="46"/>
      <c r="I103" s="46">
        <v>4</v>
      </c>
      <c r="J103" s="46">
        <v>3</v>
      </c>
      <c r="K103" s="47">
        <v>2</v>
      </c>
      <c r="M103" s="12" t="s">
        <v>65</v>
      </c>
      <c r="N103" s="21">
        <f>COUNTA(Q103:V103)</f>
        <v>3</v>
      </c>
      <c r="O103" s="18">
        <f>INT(COUNT(Q103:V103)/10)</f>
        <v>0</v>
      </c>
      <c r="P103" s="10">
        <f>C_S_G(Q103:V103,Q99:V99,csg_table,N99,O103)</f>
        <v>0.6785714285714286</v>
      </c>
      <c r="Q103" s="45"/>
      <c r="R103" s="46"/>
      <c r="S103" s="46"/>
      <c r="T103" s="46">
        <v>4</v>
      </c>
      <c r="U103" s="46">
        <v>3</v>
      </c>
      <c r="V103" s="47">
        <v>2</v>
      </c>
    </row>
    <row r="104" spans="1:22" ht="15.75" thickBot="1">
      <c r="A104" s="17"/>
      <c r="B104" s="13" t="s">
        <v>66</v>
      </c>
      <c r="C104" s="22">
        <f>COUNTA(F104:K104)</f>
        <v>2</v>
      </c>
      <c r="D104" s="19">
        <f>INT(COUNT(F104:K104)/10)</f>
        <v>0</v>
      </c>
      <c r="E104" s="11">
        <f>C_S_G(F104:K104,F99:K99,LISYRA_table,C99,D104)</f>
        <v>0.7837837837837838</v>
      </c>
      <c r="F104" s="48"/>
      <c r="G104" s="49"/>
      <c r="H104" s="49"/>
      <c r="I104" s="49">
        <v>3</v>
      </c>
      <c r="J104" s="49">
        <v>2</v>
      </c>
      <c r="K104" s="50"/>
      <c r="M104" s="13" t="s">
        <v>66</v>
      </c>
      <c r="N104" s="22">
        <f>COUNTA(Q104:V104)</f>
        <v>2</v>
      </c>
      <c r="O104" s="19">
        <f>INT(COUNT(Q104:V104)/10)</f>
        <v>0</v>
      </c>
      <c r="P104" s="11">
        <f>C_S_G(Q104:V104,Q99:V99,csg_table,N99,O104)</f>
        <v>0.7837837837837838</v>
      </c>
      <c r="Q104" s="48"/>
      <c r="R104" s="49"/>
      <c r="S104" s="49"/>
      <c r="T104" s="49">
        <v>3</v>
      </c>
      <c r="U104" s="49">
        <v>2</v>
      </c>
      <c r="V104" s="50"/>
    </row>
    <row r="105" ht="15">
      <c r="A105" s="17"/>
    </row>
    <row r="107" ht="15">
      <c r="A107" s="17" t="s">
        <v>87</v>
      </c>
    </row>
    <row r="108" ht="15">
      <c r="A108" s="17" t="s">
        <v>88</v>
      </c>
    </row>
    <row r="109" ht="15">
      <c r="A109" s="17" t="s">
        <v>89</v>
      </c>
    </row>
    <row r="110" ht="15">
      <c r="A110" s="17" t="s">
        <v>90</v>
      </c>
    </row>
    <row r="111" ht="15">
      <c r="A111" s="17"/>
    </row>
    <row r="112" ht="15">
      <c r="A112" s="17"/>
    </row>
    <row r="113" ht="15">
      <c r="A113" s="17"/>
    </row>
    <row r="114" ht="15">
      <c r="A114" s="17"/>
    </row>
    <row r="115" ht="15">
      <c r="A115" s="17"/>
    </row>
    <row r="117" ht="15">
      <c r="A117" s="17"/>
    </row>
  </sheetData>
  <sheetProtection sheet="1" objects="1" scenarios="1"/>
  <printOptions/>
  <pageMargins left="0.75" right="0.75" top="1" bottom="1" header="0.5" footer="0.5"/>
  <pageSetup horizontalDpi="300" verticalDpi="300" orientation="portrait" r:id="rId1"/>
</worksheet>
</file>

<file path=xl/worksheets/sheet19.xml><?xml version="1.0" encoding="utf-8"?>
<worksheet xmlns="http://schemas.openxmlformats.org/spreadsheetml/2006/main" xmlns:r="http://schemas.openxmlformats.org/officeDocument/2006/relationships">
  <sheetPr codeName="Sheet19"/>
  <dimension ref="A2:G29"/>
  <sheetViews>
    <sheetView zoomScalePageLayoutView="0" workbookViewId="0" topLeftCell="A1">
      <selection activeCell="C1" sqref="C1"/>
    </sheetView>
  </sheetViews>
  <sheetFormatPr defaultColWidth="9.140625" defaultRowHeight="12.75"/>
  <cols>
    <col min="1" max="1" width="9.140625" style="16" customWidth="1"/>
    <col min="2" max="2" width="43.00390625" style="16" bestFit="1" customWidth="1"/>
    <col min="3" max="3" width="6.28125" style="54" bestFit="1" customWidth="1"/>
    <col min="4" max="16384" width="9.140625" style="16" customWidth="1"/>
  </cols>
  <sheetData>
    <row r="2" spans="1:3" ht="12.75">
      <c r="A2" s="54" t="s">
        <v>300</v>
      </c>
      <c r="B2" s="16" t="s">
        <v>340</v>
      </c>
      <c r="C2" s="54" t="s">
        <v>341</v>
      </c>
    </row>
    <row r="3" spans="1:3" ht="12.75">
      <c r="A3" s="16">
        <v>5</v>
      </c>
      <c r="B3" s="16" t="s">
        <v>323</v>
      </c>
      <c r="C3" s="56" t="s">
        <v>197</v>
      </c>
    </row>
    <row r="4" spans="1:3" ht="12.75">
      <c r="A4" s="16">
        <v>16</v>
      </c>
      <c r="B4" s="16" t="s">
        <v>332</v>
      </c>
      <c r="C4" s="56" t="s">
        <v>198</v>
      </c>
    </row>
    <row r="5" spans="1:3" ht="12.75">
      <c r="A5" s="16">
        <v>22</v>
      </c>
      <c r="B5" s="16" t="s">
        <v>327</v>
      </c>
      <c r="C5" s="56" t="s">
        <v>199</v>
      </c>
    </row>
    <row r="6" spans="1:3" ht="12.75">
      <c r="A6" s="16">
        <v>25</v>
      </c>
      <c r="B6" s="16" t="s">
        <v>238</v>
      </c>
      <c r="C6" s="56" t="s">
        <v>200</v>
      </c>
    </row>
    <row r="7" spans="1:3" ht="12.75">
      <c r="A7" s="16">
        <v>26</v>
      </c>
      <c r="B7" s="16" t="s">
        <v>328</v>
      </c>
      <c r="C7" s="56" t="s">
        <v>201</v>
      </c>
    </row>
    <row r="8" spans="1:3" ht="12.75">
      <c r="A8" s="16">
        <v>38</v>
      </c>
      <c r="B8" s="16" t="s">
        <v>319</v>
      </c>
      <c r="C8" s="56" t="s">
        <v>202</v>
      </c>
    </row>
    <row r="9" spans="1:3" ht="12.75">
      <c r="A9" s="16">
        <v>41</v>
      </c>
      <c r="B9" s="16" t="s">
        <v>333</v>
      </c>
      <c r="C9" s="56" t="s">
        <v>203</v>
      </c>
    </row>
    <row r="10" spans="1:3" ht="12.75">
      <c r="A10" s="16">
        <v>49</v>
      </c>
      <c r="B10" s="16" t="s">
        <v>329</v>
      </c>
      <c r="C10" s="56" t="s">
        <v>204</v>
      </c>
    </row>
    <row r="11" spans="1:3" ht="12.75">
      <c r="A11" s="16">
        <v>54</v>
      </c>
      <c r="B11" s="16" t="s">
        <v>330</v>
      </c>
      <c r="C11" s="56" t="s">
        <v>205</v>
      </c>
    </row>
    <row r="12" spans="1:3" ht="12.75">
      <c r="A12" s="16">
        <v>70</v>
      </c>
      <c r="B12" s="16" t="s">
        <v>324</v>
      </c>
      <c r="C12" s="56" t="s">
        <v>206</v>
      </c>
    </row>
    <row r="13" spans="1:3" ht="12.75">
      <c r="A13" s="16">
        <v>106</v>
      </c>
      <c r="B13" s="16" t="s">
        <v>331</v>
      </c>
      <c r="C13" s="56" t="s">
        <v>207</v>
      </c>
    </row>
    <row r="14" spans="1:7" ht="12.75">
      <c r="A14" s="16">
        <v>117</v>
      </c>
      <c r="B14" s="16" t="s">
        <v>320</v>
      </c>
      <c r="C14" s="56" t="s">
        <v>208</v>
      </c>
      <c r="G14" s="16" t="s">
        <v>7</v>
      </c>
    </row>
    <row r="15" spans="1:3" ht="12.75">
      <c r="A15" s="16">
        <v>142</v>
      </c>
      <c r="B15" s="16" t="s">
        <v>325</v>
      </c>
      <c r="C15" s="56" t="s">
        <v>209</v>
      </c>
    </row>
    <row r="16" spans="1:3" ht="12.75">
      <c r="A16" s="16">
        <v>176</v>
      </c>
      <c r="B16" s="16" t="s">
        <v>321</v>
      </c>
      <c r="C16" s="56" t="s">
        <v>210</v>
      </c>
    </row>
    <row r="17" spans="1:3" ht="12.75">
      <c r="A17" s="16">
        <v>182</v>
      </c>
      <c r="B17" s="16" t="s">
        <v>243</v>
      </c>
      <c r="C17" s="56" t="s">
        <v>211</v>
      </c>
    </row>
    <row r="18" spans="1:3" ht="12.75">
      <c r="A18" s="16">
        <v>183</v>
      </c>
      <c r="B18" s="16" t="s">
        <v>334</v>
      </c>
      <c r="C18" s="56" t="s">
        <v>212</v>
      </c>
    </row>
    <row r="19" spans="1:3" ht="12.75">
      <c r="A19" s="16">
        <v>197</v>
      </c>
      <c r="B19" s="16" t="s">
        <v>326</v>
      </c>
      <c r="C19" s="56" t="s">
        <v>213</v>
      </c>
    </row>
    <row r="20" spans="1:3" ht="12.75">
      <c r="A20" s="16">
        <v>221</v>
      </c>
      <c r="B20" s="16" t="s">
        <v>322</v>
      </c>
      <c r="C20" s="56" t="s">
        <v>214</v>
      </c>
    </row>
    <row r="21" spans="1:3" ht="12.75">
      <c r="A21" s="16">
        <v>231</v>
      </c>
      <c r="B21" s="16" t="s">
        <v>335</v>
      </c>
      <c r="C21" s="56" t="s">
        <v>215</v>
      </c>
    </row>
    <row r="22" ht="12.75">
      <c r="C22" s="56"/>
    </row>
    <row r="23" spans="1:3" ht="12.75">
      <c r="A23" s="16">
        <v>117</v>
      </c>
      <c r="B23" s="16" t="s">
        <v>320</v>
      </c>
      <c r="C23" s="56" t="s">
        <v>216</v>
      </c>
    </row>
    <row r="24" ht="12.75">
      <c r="C24" s="56" t="s">
        <v>217</v>
      </c>
    </row>
    <row r="25" spans="1:3" ht="12.75">
      <c r="A25" s="16">
        <v>183</v>
      </c>
      <c r="B25" s="16" t="s">
        <v>334</v>
      </c>
      <c r="C25" s="56" t="s">
        <v>218</v>
      </c>
    </row>
    <row r="26" ht="12.75">
      <c r="C26" s="56" t="s">
        <v>219</v>
      </c>
    </row>
    <row r="27" spans="1:3" ht="12.75">
      <c r="A27" s="16">
        <v>38</v>
      </c>
      <c r="B27" s="16" t="s">
        <v>319</v>
      </c>
      <c r="C27" s="56" t="s">
        <v>220</v>
      </c>
    </row>
    <row r="28" ht="12.75">
      <c r="C28" s="56" t="s">
        <v>221</v>
      </c>
    </row>
    <row r="29" ht="12.75">
      <c r="C29" s="56" t="s">
        <v>202</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2:R146"/>
  <sheetViews>
    <sheetView zoomScalePageLayoutView="0" workbookViewId="0" topLeftCell="A42">
      <selection activeCell="B42" sqref="B42"/>
    </sheetView>
  </sheetViews>
  <sheetFormatPr defaultColWidth="9.140625" defaultRowHeight="12.75"/>
  <cols>
    <col min="1" max="1" width="2.421875" style="61" customWidth="1"/>
    <col min="2" max="2" width="38.28125" style="61" customWidth="1"/>
    <col min="3" max="3" width="3.8515625" style="58" customWidth="1"/>
    <col min="4" max="4" width="10.421875" style="59" customWidth="1"/>
    <col min="5" max="5" width="9.140625" style="60" customWidth="1"/>
    <col min="6" max="9" width="5.140625" style="61" customWidth="1"/>
    <col min="10" max="49" width="4.140625" style="61" customWidth="1"/>
    <col min="50" max="16384" width="9.140625" style="61" customWidth="1"/>
  </cols>
  <sheetData>
    <row r="2" ht="11.25">
      <c r="B2" s="57" t="s">
        <v>153</v>
      </c>
    </row>
    <row r="3" ht="11.25">
      <c r="B3" s="61" t="s">
        <v>397</v>
      </c>
    </row>
    <row r="6" spans="2:8" ht="15.75">
      <c r="B6" s="166">
        <v>38108</v>
      </c>
      <c r="D6" s="60"/>
      <c r="E6" s="179" t="s">
        <v>165</v>
      </c>
      <c r="F6" s="180"/>
      <c r="G6" s="180"/>
      <c r="H6" s="181"/>
    </row>
    <row r="7" spans="2:8" ht="11.25">
      <c r="B7" s="72"/>
      <c r="C7" s="73"/>
      <c r="D7" s="75" t="s">
        <v>0</v>
      </c>
      <c r="E7" s="83" t="s">
        <v>130</v>
      </c>
      <c r="F7" s="83" t="s">
        <v>130</v>
      </c>
      <c r="G7" s="83" t="s">
        <v>130</v>
      </c>
      <c r="H7" s="83" t="s">
        <v>130</v>
      </c>
    </row>
    <row r="8" spans="2:8" ht="11.25">
      <c r="B8" s="76"/>
      <c r="C8" s="77"/>
      <c r="D8" s="79" t="s">
        <v>1</v>
      </c>
      <c r="E8" s="84">
        <v>350</v>
      </c>
      <c r="F8" s="84">
        <v>340</v>
      </c>
      <c r="G8" s="84">
        <v>280</v>
      </c>
      <c r="H8" s="84">
        <v>280</v>
      </c>
    </row>
    <row r="9" spans="2:8" ht="11.25">
      <c r="B9" s="76"/>
      <c r="C9" s="77"/>
      <c r="D9" s="79" t="s">
        <v>2</v>
      </c>
      <c r="E9" s="83" t="s">
        <v>134</v>
      </c>
      <c r="F9" s="83" t="s">
        <v>134</v>
      </c>
      <c r="G9" s="83" t="s">
        <v>154</v>
      </c>
      <c r="H9" s="85" t="s">
        <v>154</v>
      </c>
    </row>
    <row r="10" spans="2:8" ht="11.25">
      <c r="B10" s="80"/>
      <c r="C10" s="77">
        <f>COUNTIF($E10:H10,"&gt;0")</f>
        <v>4</v>
      </c>
      <c r="D10" s="79" t="s">
        <v>3</v>
      </c>
      <c r="E10" s="83">
        <v>8</v>
      </c>
      <c r="F10" s="83">
        <v>8</v>
      </c>
      <c r="G10" s="83">
        <v>8</v>
      </c>
      <c r="H10" s="83">
        <v>8</v>
      </c>
    </row>
    <row r="11" spans="2:8" ht="32.25">
      <c r="B11" s="81"/>
      <c r="C11" s="71" t="s">
        <v>4</v>
      </c>
      <c r="D11" s="82" t="s">
        <v>6</v>
      </c>
      <c r="E11" s="71">
        <v>38136</v>
      </c>
      <c r="F11" s="71">
        <v>38136</v>
      </c>
      <c r="G11" s="71">
        <v>38137</v>
      </c>
      <c r="H11" s="71">
        <v>38137</v>
      </c>
    </row>
    <row r="12" spans="1:8" ht="11.25">
      <c r="A12" s="61">
        <v>1</v>
      </c>
      <c r="B12" s="106" t="s">
        <v>184</v>
      </c>
      <c r="C12" s="92">
        <f>COUNTA(E12:H12)</f>
        <v>4</v>
      </c>
      <c r="D12" s="107">
        <f>C_S_G($E12:BH12,$E$10:$H$10,csg_table,$C$10)</f>
        <v>0.9583333333333334</v>
      </c>
      <c r="E12" s="92">
        <v>1</v>
      </c>
      <c r="F12" s="92">
        <v>2</v>
      </c>
      <c r="G12" s="92">
        <v>2</v>
      </c>
      <c r="H12" s="92">
        <v>1</v>
      </c>
    </row>
    <row r="13" spans="1:8" ht="11.25">
      <c r="A13" s="61">
        <v>2</v>
      </c>
      <c r="B13" s="65" t="s">
        <v>185</v>
      </c>
      <c r="C13" s="66">
        <f aca="true" t="shared" si="0" ref="C13:C19">COUNTA(E13:H13)</f>
        <v>4</v>
      </c>
      <c r="D13" s="67">
        <f>C_S_G($E13:BH13,$E$10:$H$10,csg_table,$C$10)</f>
        <v>0.9305555555555556</v>
      </c>
      <c r="E13" s="66">
        <v>3</v>
      </c>
      <c r="F13" s="66">
        <v>1</v>
      </c>
      <c r="G13" s="66">
        <v>1</v>
      </c>
      <c r="H13" s="66">
        <v>3</v>
      </c>
    </row>
    <row r="14" spans="1:8" ht="11.25">
      <c r="A14" s="61">
        <v>3</v>
      </c>
      <c r="B14" s="65" t="s">
        <v>149</v>
      </c>
      <c r="C14" s="66">
        <f t="shared" si="0"/>
        <v>4</v>
      </c>
      <c r="D14" s="67">
        <f>C_S_G($E14:BH14,$E$10:$H$10,csg_table,$C$10)</f>
        <v>0.8472222222222222</v>
      </c>
      <c r="E14" s="66">
        <v>2</v>
      </c>
      <c r="F14" s="66">
        <v>4</v>
      </c>
      <c r="G14" s="66">
        <v>3</v>
      </c>
      <c r="H14" s="66">
        <v>4</v>
      </c>
    </row>
    <row r="15" spans="1:8" ht="11.25">
      <c r="A15" s="61">
        <v>4</v>
      </c>
      <c r="B15" s="65" t="s">
        <v>187</v>
      </c>
      <c r="C15" s="66">
        <f t="shared" si="0"/>
        <v>4</v>
      </c>
      <c r="D15" s="67">
        <f>C_S_G($E15:BH15,$E$10:$H$10,csg_table,$C$10)</f>
        <v>0.7638888888888888</v>
      </c>
      <c r="E15" s="66">
        <v>5</v>
      </c>
      <c r="F15" s="66">
        <v>5</v>
      </c>
      <c r="G15" s="66">
        <v>5</v>
      </c>
      <c r="H15" s="66">
        <v>5</v>
      </c>
    </row>
    <row r="16" spans="1:8" ht="11.25">
      <c r="A16" s="61">
        <v>5</v>
      </c>
      <c r="B16" s="65" t="s">
        <v>188</v>
      </c>
      <c r="C16" s="66">
        <f t="shared" si="0"/>
        <v>4</v>
      </c>
      <c r="D16" s="67">
        <f>C_S_G($E16:BH16,$E$10:$H$10,csg_table,$C$10)</f>
        <v>0.75</v>
      </c>
      <c r="E16" s="66">
        <v>4</v>
      </c>
      <c r="F16" s="66">
        <v>8</v>
      </c>
      <c r="G16" s="66">
        <v>4</v>
      </c>
      <c r="H16" s="66">
        <v>6</v>
      </c>
    </row>
    <row r="17" spans="1:8" ht="11.25">
      <c r="A17" s="61">
        <v>6</v>
      </c>
      <c r="B17" s="65" t="s">
        <v>190</v>
      </c>
      <c r="C17" s="66">
        <f t="shared" si="0"/>
        <v>4</v>
      </c>
      <c r="D17" s="67">
        <f>C_S_G($E17:BH17,$E$10:$H$10,csg_table,$C$10)</f>
        <v>0.75</v>
      </c>
      <c r="E17" s="66">
        <v>7</v>
      </c>
      <c r="F17" s="66">
        <v>7</v>
      </c>
      <c r="G17" s="66">
        <v>7</v>
      </c>
      <c r="H17" s="66">
        <v>2</v>
      </c>
    </row>
    <row r="18" spans="1:8" ht="11.25">
      <c r="A18" s="61">
        <v>7</v>
      </c>
      <c r="B18" s="65" t="s">
        <v>189</v>
      </c>
      <c r="C18" s="66">
        <f t="shared" si="0"/>
        <v>4</v>
      </c>
      <c r="D18" s="67">
        <f>C_S_G($E18:BH18,$E$10:$H$10,csg_table,$C$10)</f>
        <v>0.7361111111111112</v>
      </c>
      <c r="E18" s="66">
        <v>6</v>
      </c>
      <c r="F18" s="66">
        <v>3</v>
      </c>
      <c r="G18" s="66">
        <v>8</v>
      </c>
      <c r="H18" s="66">
        <v>7</v>
      </c>
    </row>
    <row r="19" spans="1:8" ht="11.25">
      <c r="A19" s="61">
        <v>8</v>
      </c>
      <c r="B19" s="68" t="s">
        <v>191</v>
      </c>
      <c r="C19" s="69">
        <f t="shared" si="0"/>
        <v>4</v>
      </c>
      <c r="D19" s="70">
        <f>C_S_G($E19:BH19,$E$10:$H$10,csg_table,$C$10)</f>
        <v>0.6944444444444444</v>
      </c>
      <c r="E19" s="69">
        <v>8</v>
      </c>
      <c r="F19" s="69">
        <v>6</v>
      </c>
      <c r="G19" s="69">
        <v>6</v>
      </c>
      <c r="H19" s="69">
        <v>8</v>
      </c>
    </row>
    <row r="20" spans="4:5" ht="11.25">
      <c r="D20" s="156"/>
      <c r="E20" s="138"/>
    </row>
    <row r="21" spans="4:5" ht="11.25">
      <c r="D21" s="156"/>
      <c r="E21" s="138"/>
    </row>
    <row r="22" spans="2:14" ht="15.75">
      <c r="B22" s="166">
        <v>38139</v>
      </c>
      <c r="D22" s="60"/>
      <c r="E22" s="179" t="s">
        <v>173</v>
      </c>
      <c r="F22" s="181"/>
      <c r="G22" s="179" t="s">
        <v>174</v>
      </c>
      <c r="H22" s="181"/>
      <c r="I22" s="98" t="s">
        <v>181</v>
      </c>
      <c r="J22" s="97" t="s">
        <v>183</v>
      </c>
      <c r="K22" s="95"/>
      <c r="L22" s="95"/>
      <c r="M22" s="95"/>
      <c r="N22" s="96"/>
    </row>
    <row r="23" spans="2:14" ht="11.25">
      <c r="B23" s="72"/>
      <c r="C23" s="73"/>
      <c r="D23" s="75" t="s">
        <v>0</v>
      </c>
      <c r="E23" s="83" t="s">
        <v>130</v>
      </c>
      <c r="F23" s="83" t="s">
        <v>130</v>
      </c>
      <c r="G23" s="83" t="s">
        <v>130</v>
      </c>
      <c r="H23" s="83" t="s">
        <v>130</v>
      </c>
      <c r="I23" s="83" t="s">
        <v>130</v>
      </c>
      <c r="J23" s="94" t="s">
        <v>262</v>
      </c>
      <c r="K23" s="94" t="s">
        <v>130</v>
      </c>
      <c r="L23" s="94" t="s">
        <v>262</v>
      </c>
      <c r="M23" s="94" t="s">
        <v>262</v>
      </c>
      <c r="N23" s="94" t="s">
        <v>262</v>
      </c>
    </row>
    <row r="24" spans="2:14" ht="11.25">
      <c r="B24" s="76"/>
      <c r="C24" s="77"/>
      <c r="D24" s="79" t="s">
        <v>1</v>
      </c>
      <c r="E24" s="83">
        <v>45</v>
      </c>
      <c r="F24" s="83">
        <v>45</v>
      </c>
      <c r="G24" s="83">
        <v>215</v>
      </c>
      <c r="H24" s="83">
        <v>190</v>
      </c>
      <c r="I24" s="83">
        <v>310</v>
      </c>
      <c r="J24" s="83">
        <v>350</v>
      </c>
      <c r="K24" s="83">
        <v>350</v>
      </c>
      <c r="L24" s="83">
        <v>230</v>
      </c>
      <c r="M24" s="83">
        <v>230</v>
      </c>
      <c r="N24" s="83">
        <v>230</v>
      </c>
    </row>
    <row r="25" spans="2:14" ht="11.25">
      <c r="B25" s="76"/>
      <c r="C25" s="77"/>
      <c r="D25" s="79" t="s">
        <v>2</v>
      </c>
      <c r="E25" s="86" t="s">
        <v>167</v>
      </c>
      <c r="F25" s="86" t="s">
        <v>168</v>
      </c>
      <c r="G25" s="85" t="s">
        <v>175</v>
      </c>
      <c r="H25" s="85" t="s">
        <v>175</v>
      </c>
      <c r="I25" s="86" t="s">
        <v>175</v>
      </c>
      <c r="J25" s="85" t="s">
        <v>263</v>
      </c>
      <c r="K25" s="85" t="s">
        <v>264</v>
      </c>
      <c r="L25" s="85" t="s">
        <v>265</v>
      </c>
      <c r="M25" s="85" t="s">
        <v>263</v>
      </c>
      <c r="N25" s="85" t="s">
        <v>266</v>
      </c>
    </row>
    <row r="26" spans="2:14" ht="11.25">
      <c r="B26" s="80"/>
      <c r="C26" s="77">
        <v>10</v>
      </c>
      <c r="D26" s="79" t="s">
        <v>3</v>
      </c>
      <c r="E26" s="83">
        <v>10</v>
      </c>
      <c r="F26" s="83">
        <v>9</v>
      </c>
      <c r="G26" s="83">
        <v>8</v>
      </c>
      <c r="H26" s="83">
        <v>6</v>
      </c>
      <c r="I26" s="83">
        <v>5</v>
      </c>
      <c r="J26" s="83">
        <v>11</v>
      </c>
      <c r="K26" s="83">
        <v>10</v>
      </c>
      <c r="L26" s="83">
        <v>11</v>
      </c>
      <c r="M26" s="83">
        <v>11</v>
      </c>
      <c r="N26" s="83">
        <v>10</v>
      </c>
    </row>
    <row r="27" spans="2:14" ht="30">
      <c r="B27" s="81"/>
      <c r="C27" s="71" t="s">
        <v>4</v>
      </c>
      <c r="D27" s="165" t="s">
        <v>6</v>
      </c>
      <c r="E27" s="71">
        <v>38144</v>
      </c>
      <c r="F27" s="71">
        <v>38144</v>
      </c>
      <c r="G27" s="71">
        <v>38151</v>
      </c>
      <c r="H27" s="71">
        <v>38151</v>
      </c>
      <c r="I27" s="71">
        <v>38157</v>
      </c>
      <c r="J27" s="71">
        <v>38164</v>
      </c>
      <c r="K27" s="71">
        <v>38164</v>
      </c>
      <c r="L27" s="71">
        <v>38165</v>
      </c>
      <c r="M27" s="71">
        <v>38165</v>
      </c>
      <c r="N27" s="71">
        <v>38165</v>
      </c>
    </row>
    <row r="28" spans="1:14" ht="11.25">
      <c r="A28" s="61">
        <v>1</v>
      </c>
      <c r="B28" s="106" t="s">
        <v>149</v>
      </c>
      <c r="C28" s="159">
        <f>COUNTA(E28:N28)</f>
        <v>5</v>
      </c>
      <c r="D28" s="107">
        <f>C_S_G($E28:N28,$E$26:$N$26,csg_table,C$26)</f>
        <v>0.9563106796116505</v>
      </c>
      <c r="E28" s="162"/>
      <c r="F28" s="92"/>
      <c r="G28" s="92"/>
      <c r="H28" s="92"/>
      <c r="I28" s="92"/>
      <c r="J28" s="92">
        <v>2</v>
      </c>
      <c r="K28" s="92">
        <v>1</v>
      </c>
      <c r="L28" s="92">
        <v>2</v>
      </c>
      <c r="M28" s="92">
        <v>2</v>
      </c>
      <c r="N28" s="92">
        <v>1</v>
      </c>
    </row>
    <row r="29" spans="1:14" ht="11.25">
      <c r="A29" s="61">
        <v>2</v>
      </c>
      <c r="B29" s="65" t="s">
        <v>184</v>
      </c>
      <c r="C29" s="160">
        <f>COUNTA(E29:N29)</f>
        <v>10</v>
      </c>
      <c r="D29" s="67">
        <f>C_S_G($E29:N29,$E$26:$N$26,csg_table,C$26)</f>
        <v>0.9441489361702128</v>
      </c>
      <c r="E29" s="163">
        <v>1</v>
      </c>
      <c r="F29" s="66">
        <v>2</v>
      </c>
      <c r="G29" s="66">
        <v>2</v>
      </c>
      <c r="H29" s="66">
        <v>1</v>
      </c>
      <c r="I29" s="66">
        <v>1</v>
      </c>
      <c r="J29" s="66">
        <v>1</v>
      </c>
      <c r="K29" s="66">
        <v>3</v>
      </c>
      <c r="L29" s="66">
        <v>1</v>
      </c>
      <c r="M29" s="66">
        <v>3</v>
      </c>
      <c r="N29" s="66">
        <v>3</v>
      </c>
    </row>
    <row r="30" spans="1:14" ht="11.25">
      <c r="A30" s="61">
        <v>3</v>
      </c>
      <c r="B30" s="65" t="s">
        <v>187</v>
      </c>
      <c r="C30" s="160">
        <f>COUNTA(E30:N30)+1</f>
        <v>6</v>
      </c>
      <c r="D30" s="67">
        <f>C_S_G($E30:N30,$E$26:$N$26,csg_table,C$26)</f>
        <v>0.8823529411764706</v>
      </c>
      <c r="E30" s="163">
        <v>2</v>
      </c>
      <c r="F30" s="66">
        <v>1</v>
      </c>
      <c r="G30" s="66">
        <v>3</v>
      </c>
      <c r="H30" s="66">
        <v>3</v>
      </c>
      <c r="I30" s="66">
        <v>4</v>
      </c>
      <c r="J30" s="66"/>
      <c r="K30" s="66"/>
      <c r="L30" s="66"/>
      <c r="M30" s="66"/>
      <c r="N30" s="66"/>
    </row>
    <row r="31" spans="1:14" ht="11.25">
      <c r="A31" s="61">
        <v>4</v>
      </c>
      <c r="B31" s="65" t="s">
        <v>186</v>
      </c>
      <c r="C31" s="160">
        <f>COUNTA(E31:N31)</f>
        <v>9</v>
      </c>
      <c r="D31" s="67">
        <f>C_S_G($E31:N31,$E$26:$N$26,csg_table,C$26)</f>
        <v>0.8406827880512091</v>
      </c>
      <c r="E31" s="163">
        <v>4</v>
      </c>
      <c r="F31" s="66">
        <v>3</v>
      </c>
      <c r="G31" s="66">
        <v>4</v>
      </c>
      <c r="H31" s="66">
        <v>2</v>
      </c>
      <c r="I31" s="66"/>
      <c r="J31" s="66">
        <v>3</v>
      </c>
      <c r="K31" s="66">
        <v>2</v>
      </c>
      <c r="L31" s="66">
        <v>3</v>
      </c>
      <c r="M31" s="66" t="s">
        <v>244</v>
      </c>
      <c r="N31" s="66">
        <v>4</v>
      </c>
    </row>
    <row r="32" spans="1:14" ht="11.25">
      <c r="A32" s="61">
        <v>5</v>
      </c>
      <c r="B32" s="65" t="s">
        <v>188</v>
      </c>
      <c r="C32" s="160">
        <f>COUNTA(E32:N32)</f>
        <v>5</v>
      </c>
      <c r="D32" s="67">
        <f>C_S_G($E32:N32,$E$26:$N$26,csg_table,C$26)</f>
        <v>0.7382352941176471</v>
      </c>
      <c r="E32" s="163">
        <v>8</v>
      </c>
      <c r="F32" s="66">
        <v>5</v>
      </c>
      <c r="G32" s="66">
        <v>5</v>
      </c>
      <c r="H32" s="66">
        <v>4</v>
      </c>
      <c r="I32" s="66">
        <v>5</v>
      </c>
      <c r="J32" s="66"/>
      <c r="K32" s="66"/>
      <c r="L32" s="66"/>
      <c r="M32" s="66"/>
      <c r="N32" s="66"/>
    </row>
    <row r="33" spans="1:14" ht="11.25">
      <c r="A33" s="61">
        <v>6</v>
      </c>
      <c r="B33" s="65" t="s">
        <v>189</v>
      </c>
      <c r="C33" s="160">
        <f>COUNTA(E33:N33)</f>
        <v>7</v>
      </c>
      <c r="D33" s="67">
        <f>C_S_G($E33:N33,$E$26:$N$26,csg_table,C$26)</f>
        <v>0.7373029772329247</v>
      </c>
      <c r="E33" s="163">
        <v>5</v>
      </c>
      <c r="F33" s="66">
        <v>7</v>
      </c>
      <c r="G33" s="66"/>
      <c r="H33" s="66"/>
      <c r="I33" s="66"/>
      <c r="J33" s="66">
        <v>7</v>
      </c>
      <c r="K33" s="66">
        <v>6</v>
      </c>
      <c r="L33" s="66">
        <v>5</v>
      </c>
      <c r="M33" s="66" t="s">
        <v>244</v>
      </c>
      <c r="N33" s="66">
        <v>6</v>
      </c>
    </row>
    <row r="34" spans="1:14" ht="11.25">
      <c r="A34" s="61">
        <v>7</v>
      </c>
      <c r="B34" s="65" t="s">
        <v>190</v>
      </c>
      <c r="C34" s="160">
        <f>COUNTA(E34:N34)+1</f>
        <v>5</v>
      </c>
      <c r="D34" s="67">
        <f>C_S_G($E34:N34,$E$26:$N$26,csg_table,C$26)</f>
        <v>0.7013888888888888</v>
      </c>
      <c r="E34" s="163">
        <v>7</v>
      </c>
      <c r="F34" s="66">
        <v>8</v>
      </c>
      <c r="G34" s="66">
        <v>6</v>
      </c>
      <c r="H34" s="66">
        <v>6</v>
      </c>
      <c r="I34" s="66"/>
      <c r="J34" s="66"/>
      <c r="K34" s="66"/>
      <c r="L34" s="66"/>
      <c r="M34" s="66"/>
      <c r="N34" s="66"/>
    </row>
    <row r="35" spans="1:14" ht="11.25">
      <c r="A35" s="61">
        <v>8</v>
      </c>
      <c r="B35" s="68" t="s">
        <v>176</v>
      </c>
      <c r="C35" s="161">
        <f>COUNTA(E35:N35)</f>
        <v>5</v>
      </c>
      <c r="D35" s="70">
        <f>C_S_G($E35:N35,$E$26:$N$26,csg_table,C$26)</f>
        <v>0.6782178217821783</v>
      </c>
      <c r="E35" s="164">
        <v>9</v>
      </c>
      <c r="F35" s="69">
        <v>9</v>
      </c>
      <c r="G35" s="69"/>
      <c r="H35" s="69"/>
      <c r="I35" s="69"/>
      <c r="J35" s="69"/>
      <c r="K35" s="69"/>
      <c r="L35" s="69">
        <v>10</v>
      </c>
      <c r="M35" s="69">
        <v>7</v>
      </c>
      <c r="N35" s="69">
        <v>10</v>
      </c>
    </row>
    <row r="36" spans="1:14" ht="11.25">
      <c r="A36" s="61">
        <v>9</v>
      </c>
      <c r="B36" s="65" t="s">
        <v>177</v>
      </c>
      <c r="C36" s="160">
        <f>COUNTA(E36:N36)+1</f>
        <v>4</v>
      </c>
      <c r="D36" s="67">
        <f>C_S_G($E36:N36,$E$26:$N$26,csg_table,C$26)</f>
        <v>0.8947368421052632</v>
      </c>
      <c r="E36" s="163">
        <v>3</v>
      </c>
      <c r="F36" s="66">
        <v>4</v>
      </c>
      <c r="G36" s="66">
        <v>1</v>
      </c>
      <c r="H36" s="66"/>
      <c r="I36" s="66"/>
      <c r="J36" s="66"/>
      <c r="K36" s="66"/>
      <c r="L36" s="66"/>
      <c r="M36" s="66"/>
      <c r="N36" s="66"/>
    </row>
    <row r="37" spans="1:14" ht="11.25">
      <c r="A37" s="61">
        <v>10</v>
      </c>
      <c r="B37" s="65" t="s">
        <v>316</v>
      </c>
      <c r="C37" s="160">
        <f>COUNTA(E37:N37)</f>
        <v>1</v>
      </c>
      <c r="D37" s="67">
        <f>C_S_G($E37:N37,$E$26:$N$26,csg_table,C$26)</f>
        <v>0.8076923076923077</v>
      </c>
      <c r="E37" s="163"/>
      <c r="F37" s="66"/>
      <c r="G37" s="66"/>
      <c r="H37" s="66"/>
      <c r="I37" s="66">
        <v>3</v>
      </c>
      <c r="J37" s="66"/>
      <c r="K37" s="66"/>
      <c r="L37" s="66"/>
      <c r="M37" s="66"/>
      <c r="N37" s="66"/>
    </row>
    <row r="38" spans="1:14" ht="11.25">
      <c r="A38" s="61">
        <v>11</v>
      </c>
      <c r="B38" s="65" t="s">
        <v>185</v>
      </c>
      <c r="C38" s="160">
        <f>COUNTA(E38:N38)</f>
        <v>3</v>
      </c>
      <c r="D38" s="67">
        <f>C_S_G($E38:N38,$E$26:$N$26,csg_table,C$26)</f>
        <v>0.7788461538461539</v>
      </c>
      <c r="E38" s="163">
        <v>6</v>
      </c>
      <c r="F38" s="66">
        <v>6</v>
      </c>
      <c r="G38" s="66"/>
      <c r="H38" s="66"/>
      <c r="I38" s="66">
        <v>2</v>
      </c>
      <c r="J38" s="66"/>
      <c r="K38" s="66"/>
      <c r="L38" s="66"/>
      <c r="M38" s="66"/>
      <c r="N38" s="66"/>
    </row>
    <row r="39" spans="1:14" ht="11.25">
      <c r="A39" s="61">
        <v>12</v>
      </c>
      <c r="B39" s="65" t="s">
        <v>192</v>
      </c>
      <c r="C39" s="160">
        <f>COUNTA(E39:N39)+1</f>
        <v>3</v>
      </c>
      <c r="D39" s="67">
        <f>C_S_G($E39:N39,$E$26:$N$26,csg_table,C$26)</f>
        <v>0.7045454545454546</v>
      </c>
      <c r="E39" s="163"/>
      <c r="F39" s="66"/>
      <c r="G39" s="66">
        <v>7</v>
      </c>
      <c r="H39" s="66">
        <v>5</v>
      </c>
      <c r="I39" s="66"/>
      <c r="J39" s="66"/>
      <c r="K39" s="66"/>
      <c r="L39" s="66"/>
      <c r="M39" s="66"/>
      <c r="N39" s="66"/>
    </row>
    <row r="40" spans="1:14" ht="11.25">
      <c r="A40" s="61">
        <v>13</v>
      </c>
      <c r="B40" s="65" t="s">
        <v>147</v>
      </c>
      <c r="C40" s="160">
        <f>COUNTA(E40:N40)</f>
        <v>4</v>
      </c>
      <c r="D40" s="67">
        <f>C_S_G($E40:N40,$E$26:$N$26,csg_table,C$26)</f>
        <v>0.6597014925373135</v>
      </c>
      <c r="E40" s="163"/>
      <c r="F40" s="66"/>
      <c r="G40" s="66"/>
      <c r="H40" s="66"/>
      <c r="I40" s="66"/>
      <c r="J40" s="66">
        <v>11</v>
      </c>
      <c r="K40" s="66">
        <v>9</v>
      </c>
      <c r="L40" s="66" t="s">
        <v>135</v>
      </c>
      <c r="M40" s="66">
        <v>9</v>
      </c>
      <c r="N40" s="66"/>
    </row>
    <row r="41" spans="1:14" ht="11.25">
      <c r="A41" s="61">
        <v>14</v>
      </c>
      <c r="B41" s="68" t="s">
        <v>141</v>
      </c>
      <c r="C41" s="161">
        <f>COUNTA(E41:N41)</f>
        <v>2</v>
      </c>
      <c r="D41" s="70">
        <f>C_S_G($E41:N41,$E$26:$N$26,csg_table,C$26)</f>
        <v>0.6538461538461539</v>
      </c>
      <c r="E41" s="164">
        <v>10</v>
      </c>
      <c r="F41" s="69"/>
      <c r="G41" s="69" t="s">
        <v>135</v>
      </c>
      <c r="H41" s="69"/>
      <c r="I41" s="69"/>
      <c r="J41" s="69"/>
      <c r="K41" s="69"/>
      <c r="L41" s="69"/>
      <c r="M41" s="69"/>
      <c r="N41" s="69"/>
    </row>
    <row r="42" spans="3:5" ht="11.25">
      <c r="C42" s="112"/>
      <c r="D42" s="157"/>
      <c r="E42" s="61"/>
    </row>
    <row r="43" spans="3:5" ht="11.25">
      <c r="C43" s="112"/>
      <c r="D43" s="157"/>
      <c r="E43" s="61"/>
    </row>
    <row r="44" spans="2:16" ht="15.75">
      <c r="B44" s="166">
        <v>38169</v>
      </c>
      <c r="D44" s="60"/>
      <c r="E44" s="179" t="s">
        <v>179</v>
      </c>
      <c r="F44" s="180"/>
      <c r="G44" s="180"/>
      <c r="H44" s="181"/>
      <c r="I44" s="179" t="s">
        <v>122</v>
      </c>
      <c r="J44" s="180"/>
      <c r="K44" s="180"/>
      <c r="L44" s="180"/>
      <c r="M44" s="180"/>
      <c r="N44" s="180"/>
      <c r="O44" s="180"/>
      <c r="P44" s="181"/>
    </row>
    <row r="45" spans="2:16" ht="11.25">
      <c r="B45" s="72"/>
      <c r="C45" s="73"/>
      <c r="D45" s="75" t="s">
        <v>0</v>
      </c>
      <c r="E45" s="83" t="s">
        <v>267</v>
      </c>
      <c r="F45" s="83" t="s">
        <v>267</v>
      </c>
      <c r="G45" s="83" t="s">
        <v>130</v>
      </c>
      <c r="H45" s="83" t="s">
        <v>267</v>
      </c>
      <c r="I45" s="83"/>
      <c r="J45" s="83"/>
      <c r="K45" s="83"/>
      <c r="L45" s="83"/>
      <c r="M45" s="83" t="s">
        <v>130</v>
      </c>
      <c r="N45" s="83" t="s">
        <v>130</v>
      </c>
      <c r="O45" s="83" t="s">
        <v>130</v>
      </c>
      <c r="P45" s="83" t="s">
        <v>130</v>
      </c>
    </row>
    <row r="46" spans="2:16" ht="11.25">
      <c r="B46" s="76"/>
      <c r="C46" s="77"/>
      <c r="D46" s="79" t="s">
        <v>1</v>
      </c>
      <c r="E46" s="83">
        <v>170</v>
      </c>
      <c r="F46" s="83">
        <v>170</v>
      </c>
      <c r="G46" s="83">
        <v>220</v>
      </c>
      <c r="H46" s="83">
        <v>220</v>
      </c>
      <c r="I46" s="83"/>
      <c r="J46" s="83"/>
      <c r="K46" s="83"/>
      <c r="L46" s="83"/>
      <c r="M46" s="83">
        <v>40</v>
      </c>
      <c r="N46" s="83">
        <v>90</v>
      </c>
      <c r="O46" s="83">
        <v>90</v>
      </c>
      <c r="P46" s="83">
        <v>100</v>
      </c>
    </row>
    <row r="47" spans="2:16" ht="11.25">
      <c r="B47" s="76"/>
      <c r="C47" s="77"/>
      <c r="D47" s="79" t="s">
        <v>2</v>
      </c>
      <c r="E47" s="85" t="s">
        <v>268</v>
      </c>
      <c r="F47" s="85" t="s">
        <v>269</v>
      </c>
      <c r="G47" s="85" t="s">
        <v>167</v>
      </c>
      <c r="H47" s="85" t="s">
        <v>167</v>
      </c>
      <c r="I47" s="85"/>
      <c r="J47" s="85"/>
      <c r="K47" s="85"/>
      <c r="L47" s="85"/>
      <c r="M47" s="85" t="s">
        <v>311</v>
      </c>
      <c r="N47" s="85" t="s">
        <v>167</v>
      </c>
      <c r="O47" s="85" t="s">
        <v>168</v>
      </c>
      <c r="P47" s="85" t="s">
        <v>310</v>
      </c>
    </row>
    <row r="48" spans="2:16" ht="11.25">
      <c r="B48" s="80"/>
      <c r="C48" s="77">
        <f>COUNTIF($E48:P48,"&gt;0")</f>
        <v>12</v>
      </c>
      <c r="D48" s="79" t="s">
        <v>3</v>
      </c>
      <c r="E48" s="83">
        <v>9</v>
      </c>
      <c r="F48" s="83">
        <v>8</v>
      </c>
      <c r="G48" s="83">
        <v>9</v>
      </c>
      <c r="H48" s="83">
        <v>7</v>
      </c>
      <c r="I48" s="83">
        <v>15</v>
      </c>
      <c r="J48" s="83">
        <v>15</v>
      </c>
      <c r="K48" s="83">
        <v>17</v>
      </c>
      <c r="L48" s="83">
        <v>16</v>
      </c>
      <c r="M48" s="83">
        <v>14</v>
      </c>
      <c r="N48" s="83">
        <v>13</v>
      </c>
      <c r="O48" s="83">
        <v>13</v>
      </c>
      <c r="P48" s="83">
        <v>13</v>
      </c>
    </row>
    <row r="49" spans="2:16" ht="27">
      <c r="B49" s="81"/>
      <c r="C49" s="71" t="s">
        <v>4</v>
      </c>
      <c r="D49" s="165" t="s">
        <v>6</v>
      </c>
      <c r="E49" s="71">
        <v>38171</v>
      </c>
      <c r="F49" s="71">
        <v>38171</v>
      </c>
      <c r="G49" s="71">
        <v>38172</v>
      </c>
      <c r="H49" s="71">
        <v>38172</v>
      </c>
      <c r="I49" s="71">
        <v>38185</v>
      </c>
      <c r="J49" s="71">
        <v>38185</v>
      </c>
      <c r="K49" s="71">
        <v>38186</v>
      </c>
      <c r="L49" s="71">
        <v>38186</v>
      </c>
      <c r="M49" s="71">
        <v>38192</v>
      </c>
      <c r="N49" s="71">
        <v>38193</v>
      </c>
      <c r="O49" s="71">
        <v>38193</v>
      </c>
      <c r="P49" s="71">
        <v>38193</v>
      </c>
    </row>
    <row r="50" spans="1:16" ht="11.25">
      <c r="A50" s="61">
        <v>1</v>
      </c>
      <c r="B50" s="106" t="s">
        <v>149</v>
      </c>
      <c r="C50" s="159">
        <f>COUNTA(E50:P50)</f>
        <v>12</v>
      </c>
      <c r="D50" s="107">
        <f>C_S_G($E50:P50,$E$48:P$48,csg_table,C$48)</f>
        <v>0.9031945788964182</v>
      </c>
      <c r="E50" s="162">
        <v>1</v>
      </c>
      <c r="F50" s="92">
        <v>1</v>
      </c>
      <c r="G50" s="92">
        <v>4</v>
      </c>
      <c r="H50" s="92">
        <v>3</v>
      </c>
      <c r="I50" s="92">
        <v>2</v>
      </c>
      <c r="J50" s="92">
        <v>2</v>
      </c>
      <c r="K50" s="92">
        <v>5</v>
      </c>
      <c r="L50" s="92">
        <v>1</v>
      </c>
      <c r="M50" s="92">
        <v>6</v>
      </c>
      <c r="N50" s="92">
        <v>1</v>
      </c>
      <c r="O50" s="92">
        <v>3</v>
      </c>
      <c r="P50" s="92">
        <v>5</v>
      </c>
    </row>
    <row r="51" spans="1:16" ht="11.25">
      <c r="A51" s="61">
        <v>2</v>
      </c>
      <c r="B51" s="65" t="s">
        <v>177</v>
      </c>
      <c r="C51" s="160">
        <f>COUNTA(E51:P51)+1</f>
        <v>13</v>
      </c>
      <c r="D51" s="67">
        <f>C_S_G($E51:P51,$E$48:P$48,csg_table,C$48)</f>
        <v>0.8848015488867377</v>
      </c>
      <c r="E51" s="163">
        <v>7</v>
      </c>
      <c r="F51" s="66">
        <v>2</v>
      </c>
      <c r="G51" s="66">
        <v>1</v>
      </c>
      <c r="H51" s="66">
        <v>4</v>
      </c>
      <c r="I51" s="66">
        <v>5</v>
      </c>
      <c r="J51" s="66">
        <v>1</v>
      </c>
      <c r="K51" s="66">
        <v>1</v>
      </c>
      <c r="L51" s="66">
        <v>3</v>
      </c>
      <c r="M51" s="66">
        <v>2</v>
      </c>
      <c r="N51" s="66">
        <v>3</v>
      </c>
      <c r="O51" s="66">
        <v>4</v>
      </c>
      <c r="P51" s="66">
        <v>6</v>
      </c>
    </row>
    <row r="52" spans="1:16" ht="11.25">
      <c r="A52" s="61">
        <v>3</v>
      </c>
      <c r="B52" s="65" t="s">
        <v>184</v>
      </c>
      <c r="C52" s="160">
        <f>COUNTA(E52:P52)</f>
        <v>12</v>
      </c>
      <c r="D52" s="67">
        <f>C_S_G($E52:P52,$E$48:P$48,csg_table,C$48)</f>
        <v>0.8664085188770572</v>
      </c>
      <c r="E52" s="163">
        <v>3</v>
      </c>
      <c r="F52" s="66">
        <v>4</v>
      </c>
      <c r="G52" s="66">
        <v>2</v>
      </c>
      <c r="H52" s="66">
        <v>1</v>
      </c>
      <c r="I52" s="66">
        <v>1</v>
      </c>
      <c r="J52" s="66">
        <v>6</v>
      </c>
      <c r="K52" s="66">
        <v>6</v>
      </c>
      <c r="L52" s="66">
        <v>6</v>
      </c>
      <c r="M52" s="66">
        <v>4</v>
      </c>
      <c r="N52" s="66">
        <v>4</v>
      </c>
      <c r="O52" s="66">
        <v>6</v>
      </c>
      <c r="P52" s="66">
        <v>1</v>
      </c>
    </row>
    <row r="53" spans="1:16" ht="11.25">
      <c r="A53" s="61">
        <v>4</v>
      </c>
      <c r="B53" s="65" t="s">
        <v>187</v>
      </c>
      <c r="C53" s="160">
        <f>COUNTA(E53:P53)+1</f>
        <v>9</v>
      </c>
      <c r="D53" s="67">
        <f>C_S_G($E53:P53,$E$48:P$48,csg_table,C$48)</f>
        <v>0.8519515477792732</v>
      </c>
      <c r="E53" s="163"/>
      <c r="F53" s="66"/>
      <c r="G53" s="66"/>
      <c r="H53" s="66"/>
      <c r="I53" s="66">
        <v>8</v>
      </c>
      <c r="J53" s="66">
        <v>4</v>
      </c>
      <c r="K53" s="66">
        <v>7</v>
      </c>
      <c r="L53" s="66">
        <v>5</v>
      </c>
      <c r="M53" s="66">
        <v>1</v>
      </c>
      <c r="N53" s="66">
        <v>5</v>
      </c>
      <c r="O53" s="66">
        <v>2</v>
      </c>
      <c r="P53" s="66">
        <v>3</v>
      </c>
    </row>
    <row r="54" spans="1:16" ht="11.25">
      <c r="A54" s="61">
        <v>5</v>
      </c>
      <c r="B54" s="65" t="s">
        <v>186</v>
      </c>
      <c r="C54" s="160">
        <f>COUNTA(E54:P54)</f>
        <v>12</v>
      </c>
      <c r="D54" s="67">
        <f>C_S_G($E54:P54,$E$48:P$48,csg_table,C$48)</f>
        <v>0.8499515972894482</v>
      </c>
      <c r="E54" s="163">
        <v>2</v>
      </c>
      <c r="F54" s="66">
        <v>7</v>
      </c>
      <c r="G54" s="66">
        <v>3</v>
      </c>
      <c r="H54" s="66">
        <v>2</v>
      </c>
      <c r="I54" s="66">
        <v>4</v>
      </c>
      <c r="J54" s="66">
        <v>5</v>
      </c>
      <c r="K54" s="66">
        <v>2</v>
      </c>
      <c r="L54" s="66">
        <v>4</v>
      </c>
      <c r="M54" s="66">
        <v>9</v>
      </c>
      <c r="N54" s="66">
        <v>6</v>
      </c>
      <c r="O54" s="66">
        <v>1</v>
      </c>
      <c r="P54" s="66">
        <v>4</v>
      </c>
    </row>
    <row r="55" spans="1:16" ht="11.25">
      <c r="A55" s="61">
        <v>6</v>
      </c>
      <c r="B55" s="65" t="s">
        <v>185</v>
      </c>
      <c r="C55" s="160">
        <f>COUNTA(E55:P55)</f>
        <v>8</v>
      </c>
      <c r="D55" s="67">
        <f>C_S_G($E55:P55,$E$48:P$48,csg_table,C$48)</f>
        <v>0.8438761776581427</v>
      </c>
      <c r="E55" s="163"/>
      <c r="F55" s="66"/>
      <c r="G55" s="66"/>
      <c r="H55" s="66"/>
      <c r="I55" s="66">
        <v>3</v>
      </c>
      <c r="J55" s="66">
        <v>3</v>
      </c>
      <c r="K55" s="66">
        <v>3</v>
      </c>
      <c r="L55" s="66">
        <v>2</v>
      </c>
      <c r="M55" s="66">
        <v>7</v>
      </c>
      <c r="N55" s="66">
        <v>2</v>
      </c>
      <c r="O55" s="66">
        <v>8</v>
      </c>
      <c r="P55" s="66">
        <v>10</v>
      </c>
    </row>
    <row r="56" spans="1:16" ht="11.25">
      <c r="A56" s="61">
        <v>7</v>
      </c>
      <c r="B56" s="65" t="s">
        <v>147</v>
      </c>
      <c r="C56" s="160">
        <f>COUNTA(E56:P56)</f>
        <v>7</v>
      </c>
      <c r="D56" s="67">
        <f>C_S_G($E56:P56,$E$48:P$48,csg_table,C$48)</f>
        <v>0.8284389489953632</v>
      </c>
      <c r="E56" s="163"/>
      <c r="F56" s="66"/>
      <c r="G56" s="66"/>
      <c r="H56" s="66"/>
      <c r="I56" s="66">
        <v>6</v>
      </c>
      <c r="J56" s="66">
        <v>7</v>
      </c>
      <c r="K56" s="66">
        <v>4</v>
      </c>
      <c r="L56" s="66"/>
      <c r="M56" s="66">
        <v>3</v>
      </c>
      <c r="N56" s="66">
        <v>7</v>
      </c>
      <c r="O56" s="66">
        <v>5</v>
      </c>
      <c r="P56" s="66">
        <v>2</v>
      </c>
    </row>
    <row r="57" spans="1:16" ht="11.25">
      <c r="A57" s="61">
        <v>8</v>
      </c>
      <c r="B57" s="65" t="s">
        <v>189</v>
      </c>
      <c r="C57" s="160">
        <f>COUNTA(E57:P57)</f>
        <v>12</v>
      </c>
      <c r="D57" s="67">
        <f>C_S_G($E57:P57,$E$48:P$48,csg_table,C$48)</f>
        <v>0.7347531461761858</v>
      </c>
      <c r="E57" s="163">
        <v>4</v>
      </c>
      <c r="F57" s="66">
        <v>5</v>
      </c>
      <c r="G57" s="66">
        <v>5</v>
      </c>
      <c r="H57" s="66">
        <v>5</v>
      </c>
      <c r="I57" s="66">
        <v>7</v>
      </c>
      <c r="J57" s="66">
        <v>8</v>
      </c>
      <c r="K57" s="66">
        <v>13</v>
      </c>
      <c r="L57" s="66">
        <v>9</v>
      </c>
      <c r="M57" s="66">
        <v>5</v>
      </c>
      <c r="N57" s="66">
        <v>10</v>
      </c>
      <c r="O57" s="66">
        <v>10</v>
      </c>
      <c r="P57" s="66">
        <v>11</v>
      </c>
    </row>
    <row r="58" spans="1:16" ht="11.25">
      <c r="A58" s="61">
        <v>9</v>
      </c>
      <c r="B58" s="65" t="s">
        <v>316</v>
      </c>
      <c r="C58" s="160">
        <f>COUNTA(E58:P58)</f>
        <v>8</v>
      </c>
      <c r="D58" s="67">
        <f>C_S_G($E58:P58,$E$48:P$48,csg_table,C$48)</f>
        <v>0.7227456258411844</v>
      </c>
      <c r="E58" s="163"/>
      <c r="F58" s="66"/>
      <c r="G58" s="66"/>
      <c r="H58" s="66"/>
      <c r="I58" s="66">
        <v>10</v>
      </c>
      <c r="J58" s="66">
        <v>9</v>
      </c>
      <c r="K58" s="66">
        <v>9</v>
      </c>
      <c r="L58" s="66">
        <v>10</v>
      </c>
      <c r="M58" s="66">
        <v>11</v>
      </c>
      <c r="N58" s="66">
        <v>8</v>
      </c>
      <c r="O58" s="66">
        <v>7</v>
      </c>
      <c r="P58" s="66">
        <v>7</v>
      </c>
    </row>
    <row r="59" spans="1:16" ht="11.25">
      <c r="A59" s="61">
        <v>10</v>
      </c>
      <c r="B59" s="65" t="s">
        <v>192</v>
      </c>
      <c r="C59" s="160">
        <f>COUNTA(E59:P59)+1</f>
        <v>13</v>
      </c>
      <c r="D59" s="67">
        <f>C_S_G($E59:P59,$E$48:P$48,csg_table,C$48)</f>
        <v>0.6979670861568248</v>
      </c>
      <c r="E59" s="163">
        <v>6</v>
      </c>
      <c r="F59" s="66">
        <v>6</v>
      </c>
      <c r="G59" s="66">
        <v>8</v>
      </c>
      <c r="H59" s="66">
        <v>7</v>
      </c>
      <c r="I59" s="66">
        <v>13</v>
      </c>
      <c r="J59" s="66">
        <v>10</v>
      </c>
      <c r="K59" s="66">
        <v>10</v>
      </c>
      <c r="L59" s="66">
        <v>7</v>
      </c>
      <c r="M59" s="66">
        <v>8</v>
      </c>
      <c r="N59" s="66">
        <v>9</v>
      </c>
      <c r="O59" s="66">
        <v>12</v>
      </c>
      <c r="P59" s="66">
        <v>12</v>
      </c>
    </row>
    <row r="60" spans="1:16" ht="11.25">
      <c r="A60" s="61">
        <v>11</v>
      </c>
      <c r="B60" s="65" t="s">
        <v>190</v>
      </c>
      <c r="C60" s="160">
        <f>COUNTA(E60:P60)+1</f>
        <v>10</v>
      </c>
      <c r="D60" s="67">
        <f>C_S_G($E60:P60,$E$48:P$48,csg_table,C$48)</f>
        <v>0.6880733944954128</v>
      </c>
      <c r="E60" s="163">
        <v>5</v>
      </c>
      <c r="F60" s="66">
        <v>8</v>
      </c>
      <c r="G60" s="66">
        <v>6</v>
      </c>
      <c r="H60" s="66">
        <v>6</v>
      </c>
      <c r="I60" s="66">
        <v>9</v>
      </c>
      <c r="J60" s="66">
        <v>13</v>
      </c>
      <c r="K60" s="66">
        <v>11</v>
      </c>
      <c r="L60" s="66">
        <v>14</v>
      </c>
      <c r="M60" s="66">
        <v>12</v>
      </c>
      <c r="N60" s="66"/>
      <c r="O60" s="66"/>
      <c r="P60" s="66"/>
    </row>
    <row r="61" spans="1:16" ht="11.25">
      <c r="A61" s="61">
        <v>12</v>
      </c>
      <c r="B61" s="65" t="s">
        <v>188</v>
      </c>
      <c r="C61" s="160">
        <f aca="true" t="shared" si="1" ref="C61:C66">COUNTA(E61:P61)</f>
        <v>8</v>
      </c>
      <c r="D61" s="67">
        <f>C_S_G($E61:P61,$E$48:P$48,csg_table,C$48)</f>
        <v>0.6742934051144011</v>
      </c>
      <c r="E61" s="163"/>
      <c r="F61" s="66"/>
      <c r="G61" s="66"/>
      <c r="H61" s="66"/>
      <c r="I61" s="66">
        <v>11</v>
      </c>
      <c r="J61" s="66">
        <v>11</v>
      </c>
      <c r="K61" s="66">
        <v>15</v>
      </c>
      <c r="L61" s="66">
        <v>12</v>
      </c>
      <c r="M61" s="66">
        <v>13</v>
      </c>
      <c r="N61" s="66">
        <v>11</v>
      </c>
      <c r="O61" s="66">
        <v>9</v>
      </c>
      <c r="P61" s="66">
        <v>8</v>
      </c>
    </row>
    <row r="62" spans="1:16" ht="11.25">
      <c r="A62" s="61">
        <v>13</v>
      </c>
      <c r="B62" s="65" t="s">
        <v>193</v>
      </c>
      <c r="C62" s="160">
        <f t="shared" si="1"/>
        <v>6</v>
      </c>
      <c r="D62" s="67">
        <f>C_S_G($E62:P62,$E$48:P$48,csg_table,C$48)</f>
        <v>0.665406427221172</v>
      </c>
      <c r="E62" s="163">
        <v>8</v>
      </c>
      <c r="F62" s="66">
        <v>3</v>
      </c>
      <c r="G62" s="66"/>
      <c r="H62" s="66"/>
      <c r="I62" s="66">
        <v>14</v>
      </c>
      <c r="J62" s="66">
        <v>14</v>
      </c>
      <c r="K62" s="66">
        <v>16</v>
      </c>
      <c r="L62" s="66">
        <v>15</v>
      </c>
      <c r="M62" s="66"/>
      <c r="N62" s="66"/>
      <c r="O62" s="66"/>
      <c r="P62" s="66"/>
    </row>
    <row r="63" spans="1:16" ht="11.25">
      <c r="A63" s="61">
        <v>14</v>
      </c>
      <c r="B63" s="65" t="s">
        <v>176</v>
      </c>
      <c r="C63" s="160">
        <f t="shared" si="1"/>
        <v>9</v>
      </c>
      <c r="D63" s="67">
        <f>C_S_G($E63:P63,$E$48:P$48,csg_table,C$48)</f>
        <v>0.652014652014652</v>
      </c>
      <c r="E63" s="163">
        <v>9</v>
      </c>
      <c r="F63" s="66"/>
      <c r="G63" s="66"/>
      <c r="H63" s="66"/>
      <c r="I63" s="66">
        <v>12</v>
      </c>
      <c r="J63" s="66">
        <v>12</v>
      </c>
      <c r="K63" s="66">
        <v>8</v>
      </c>
      <c r="L63" s="66">
        <v>13</v>
      </c>
      <c r="M63" s="66">
        <v>14</v>
      </c>
      <c r="N63" s="66">
        <v>13</v>
      </c>
      <c r="O63" s="66">
        <v>13</v>
      </c>
      <c r="P63" s="66">
        <v>13</v>
      </c>
    </row>
    <row r="64" spans="1:16" ht="11.25">
      <c r="A64" s="61">
        <v>15</v>
      </c>
      <c r="B64" s="68" t="s">
        <v>141</v>
      </c>
      <c r="C64" s="161">
        <f t="shared" si="1"/>
        <v>9</v>
      </c>
      <c r="D64" s="70">
        <f>C_S_G($E64:P64,$E$48:P$48,csg_table,C$48)</f>
        <v>0.6471306471306472</v>
      </c>
      <c r="E64" s="164"/>
      <c r="F64" s="69"/>
      <c r="G64" s="69">
        <v>9</v>
      </c>
      <c r="H64" s="69"/>
      <c r="I64" s="69">
        <v>15</v>
      </c>
      <c r="J64" s="69">
        <v>15</v>
      </c>
      <c r="K64" s="69">
        <v>17</v>
      </c>
      <c r="L64" s="69">
        <v>16</v>
      </c>
      <c r="M64" s="69">
        <v>10</v>
      </c>
      <c r="N64" s="69">
        <v>12</v>
      </c>
      <c r="O64" s="69">
        <v>11</v>
      </c>
      <c r="P64" s="69">
        <v>9</v>
      </c>
    </row>
    <row r="65" spans="1:16" ht="11.25">
      <c r="A65" s="61">
        <v>16</v>
      </c>
      <c r="B65" s="65" t="s">
        <v>195</v>
      </c>
      <c r="C65" s="160">
        <f t="shared" si="1"/>
        <v>2</v>
      </c>
      <c r="D65" s="67">
        <f>C_S_G($E65:P65,$E$48:P$48,csg_table,C$48)</f>
        <v>0.694300518134715</v>
      </c>
      <c r="E65" s="163"/>
      <c r="F65" s="66"/>
      <c r="G65" s="66"/>
      <c r="H65" s="66"/>
      <c r="I65" s="66"/>
      <c r="J65" s="66"/>
      <c r="K65" s="66">
        <v>14</v>
      </c>
      <c r="L65" s="66">
        <v>8</v>
      </c>
      <c r="M65" s="66"/>
      <c r="N65" s="66"/>
      <c r="O65" s="66"/>
      <c r="P65" s="66"/>
    </row>
    <row r="66" spans="1:16" ht="11.25">
      <c r="A66" s="61">
        <v>17</v>
      </c>
      <c r="B66" s="68" t="s">
        <v>191</v>
      </c>
      <c r="C66" s="161">
        <f t="shared" si="1"/>
        <v>2</v>
      </c>
      <c r="D66" s="70">
        <f>C_S_G($E66:P66,$E$48:P$48,csg_table,C$48)</f>
        <v>0.6787564766839378</v>
      </c>
      <c r="E66" s="164"/>
      <c r="F66" s="69"/>
      <c r="G66" s="69"/>
      <c r="H66" s="69"/>
      <c r="I66" s="69"/>
      <c r="J66" s="69"/>
      <c r="K66" s="69">
        <v>12</v>
      </c>
      <c r="L66" s="69">
        <v>11</v>
      </c>
      <c r="M66" s="69"/>
      <c r="N66" s="69"/>
      <c r="O66" s="69"/>
      <c r="P66" s="69"/>
    </row>
    <row r="67" spans="4:5" ht="11.25">
      <c r="D67" s="156"/>
      <c r="E67" s="61"/>
    </row>
    <row r="68" spans="4:5" ht="11.25">
      <c r="D68" s="156"/>
      <c r="E68" s="61"/>
    </row>
    <row r="69" spans="4:13" ht="11.25">
      <c r="D69" s="157"/>
      <c r="E69" s="179" t="s">
        <v>178</v>
      </c>
      <c r="F69" s="180"/>
      <c r="G69" s="180"/>
      <c r="H69" s="181"/>
      <c r="I69" s="179" t="s">
        <v>182</v>
      </c>
      <c r="J69" s="180"/>
      <c r="K69" s="180"/>
      <c r="L69" s="180"/>
      <c r="M69" s="181"/>
    </row>
    <row r="70" spans="2:18" ht="11.25">
      <c r="B70" s="72"/>
      <c r="C70" s="73"/>
      <c r="D70" s="79" t="s">
        <v>0</v>
      </c>
      <c r="E70" s="83"/>
      <c r="F70" s="83"/>
      <c r="G70" s="83" t="s">
        <v>130</v>
      </c>
      <c r="H70" s="83" t="s">
        <v>349</v>
      </c>
      <c r="I70" s="83" t="s">
        <v>349</v>
      </c>
      <c r="J70" s="83" t="s">
        <v>267</v>
      </c>
      <c r="K70" s="83" t="s">
        <v>267</v>
      </c>
      <c r="L70" s="83" t="s">
        <v>267</v>
      </c>
      <c r="M70" s="83" t="s">
        <v>130</v>
      </c>
      <c r="N70" s="58"/>
      <c r="O70" s="58"/>
      <c r="P70" s="58"/>
      <c r="Q70" s="58"/>
      <c r="R70" s="58"/>
    </row>
    <row r="71" spans="2:18" ht="11.25">
      <c r="B71" s="76"/>
      <c r="C71" s="77"/>
      <c r="D71" s="79" t="s">
        <v>1</v>
      </c>
      <c r="E71" s="83">
        <v>330</v>
      </c>
      <c r="F71" s="83">
        <v>330</v>
      </c>
      <c r="G71" s="83">
        <v>310</v>
      </c>
      <c r="H71" s="83">
        <v>310</v>
      </c>
      <c r="I71" s="83">
        <v>220</v>
      </c>
      <c r="J71" s="83">
        <v>220</v>
      </c>
      <c r="K71" s="83">
        <v>220</v>
      </c>
      <c r="L71" s="83">
        <v>240</v>
      </c>
      <c r="M71" s="83">
        <v>200</v>
      </c>
      <c r="N71" s="58"/>
      <c r="O71" s="58"/>
      <c r="P71" s="58"/>
      <c r="Q71" s="58"/>
      <c r="R71" s="58"/>
    </row>
    <row r="72" spans="2:18" ht="11.25">
      <c r="B72" s="76"/>
      <c r="C72" s="77"/>
      <c r="D72" s="79" t="s">
        <v>2</v>
      </c>
      <c r="E72" s="86" t="s">
        <v>344</v>
      </c>
      <c r="F72" s="85" t="s">
        <v>266</v>
      </c>
      <c r="G72" s="85">
        <v>5</v>
      </c>
      <c r="H72" s="85">
        <v>5</v>
      </c>
      <c r="I72" s="85">
        <v>5</v>
      </c>
      <c r="J72" s="85">
        <v>5</v>
      </c>
      <c r="K72" s="85">
        <v>5</v>
      </c>
      <c r="L72" s="85">
        <v>8</v>
      </c>
      <c r="M72" s="85">
        <v>6</v>
      </c>
      <c r="N72" s="58"/>
      <c r="O72" s="58"/>
      <c r="P72" s="58"/>
      <c r="Q72" s="58"/>
      <c r="R72" s="58"/>
    </row>
    <row r="73" spans="2:18" ht="11.25">
      <c r="B73" s="80"/>
      <c r="C73" s="77">
        <f>COUNTIF($E73:M73,"&gt;0")</f>
        <v>9</v>
      </c>
      <c r="D73" s="79" t="s">
        <v>3</v>
      </c>
      <c r="E73" s="83">
        <v>7</v>
      </c>
      <c r="F73" s="83">
        <v>7</v>
      </c>
      <c r="G73" s="83">
        <v>11</v>
      </c>
      <c r="H73" s="83">
        <v>11</v>
      </c>
      <c r="I73" s="83">
        <v>8</v>
      </c>
      <c r="J73" s="83">
        <v>8</v>
      </c>
      <c r="K73" s="83">
        <v>8</v>
      </c>
      <c r="L73" s="83">
        <v>8</v>
      </c>
      <c r="M73" s="83">
        <v>8</v>
      </c>
      <c r="N73" s="58"/>
      <c r="O73" s="58"/>
      <c r="P73" s="58"/>
      <c r="Q73" s="58"/>
      <c r="R73" s="58"/>
    </row>
    <row r="74" spans="2:18" ht="32.25">
      <c r="B74" s="81"/>
      <c r="C74" s="71" t="s">
        <v>4</v>
      </c>
      <c r="D74" s="165" t="s">
        <v>6</v>
      </c>
      <c r="E74" s="71">
        <v>38206</v>
      </c>
      <c r="F74" s="71">
        <v>38206</v>
      </c>
      <c r="G74" s="71">
        <v>38207</v>
      </c>
      <c r="H74" s="71">
        <v>38207</v>
      </c>
      <c r="I74" s="71">
        <v>38227</v>
      </c>
      <c r="J74" s="71">
        <v>38227</v>
      </c>
      <c r="K74" s="71">
        <v>38227</v>
      </c>
      <c r="L74" s="71">
        <v>38228</v>
      </c>
      <c r="M74" s="71">
        <v>38228</v>
      </c>
      <c r="N74" s="58"/>
      <c r="O74" s="58"/>
      <c r="P74" s="58"/>
      <c r="Q74" s="58"/>
      <c r="R74" s="58"/>
    </row>
    <row r="75" spans="1:18" ht="11.25">
      <c r="A75" s="61">
        <v>1</v>
      </c>
      <c r="B75" s="106" t="s">
        <v>149</v>
      </c>
      <c r="C75" s="159">
        <f aca="true" t="shared" si="2" ref="C75:C93">COUNTA(E75:M75)</f>
        <v>9</v>
      </c>
      <c r="D75" s="107">
        <f>C_S_G($E75:M75,$E$73:AV$73,csg_table,C$73)</f>
        <v>0.8939393939393939</v>
      </c>
      <c r="E75" s="162">
        <v>1</v>
      </c>
      <c r="F75" s="92">
        <v>3</v>
      </c>
      <c r="G75" s="92">
        <v>2</v>
      </c>
      <c r="H75" s="92">
        <v>6</v>
      </c>
      <c r="I75" s="92">
        <v>1</v>
      </c>
      <c r="J75" s="92">
        <v>3</v>
      </c>
      <c r="K75" s="92">
        <v>4</v>
      </c>
      <c r="L75" s="92">
        <v>1</v>
      </c>
      <c r="M75" s="92">
        <v>3</v>
      </c>
      <c r="N75" s="58"/>
      <c r="O75" s="58"/>
      <c r="P75" s="58"/>
      <c r="Q75" s="58"/>
      <c r="R75" s="58"/>
    </row>
    <row r="76" spans="1:18" ht="11.25">
      <c r="A76" s="61">
        <v>2</v>
      </c>
      <c r="B76" s="65" t="s">
        <v>187</v>
      </c>
      <c r="C76" s="160">
        <f t="shared" si="2"/>
        <v>7</v>
      </c>
      <c r="D76" s="67">
        <f>C_S_G($E76:M76,$E$73:AV$73,csg_table,C$73)</f>
        <v>0.8712121212121212</v>
      </c>
      <c r="E76" s="163"/>
      <c r="F76" s="66"/>
      <c r="G76" s="66">
        <v>5</v>
      </c>
      <c r="H76" s="66">
        <v>3</v>
      </c>
      <c r="I76" s="66">
        <v>2</v>
      </c>
      <c r="J76" s="66">
        <v>2</v>
      </c>
      <c r="K76" s="66">
        <v>5</v>
      </c>
      <c r="L76" s="66">
        <v>2</v>
      </c>
      <c r="M76" s="66">
        <v>2</v>
      </c>
      <c r="N76" s="58"/>
      <c r="O76" s="58"/>
      <c r="P76" s="58"/>
      <c r="Q76" s="58"/>
      <c r="R76" s="58"/>
    </row>
    <row r="77" spans="1:18" ht="11.25">
      <c r="A77" s="61">
        <v>3</v>
      </c>
      <c r="B77" s="65" t="s">
        <v>184</v>
      </c>
      <c r="C77" s="160">
        <f t="shared" si="2"/>
        <v>9</v>
      </c>
      <c r="D77" s="67">
        <f>C_S_G($E77:M77,$E$73:AV$73,csg_table,C$73)</f>
        <v>0.8506787330316742</v>
      </c>
      <c r="E77" s="163">
        <v>5</v>
      </c>
      <c r="F77" s="66">
        <v>1</v>
      </c>
      <c r="G77" s="66">
        <v>4</v>
      </c>
      <c r="H77" s="66" t="s">
        <v>347</v>
      </c>
      <c r="I77" s="66">
        <v>4</v>
      </c>
      <c r="J77" s="66">
        <v>1</v>
      </c>
      <c r="K77" s="66">
        <v>1</v>
      </c>
      <c r="L77" s="66">
        <v>7</v>
      </c>
      <c r="M77" s="66">
        <v>1</v>
      </c>
      <c r="N77" s="58"/>
      <c r="P77" s="58"/>
      <c r="Q77" s="58"/>
      <c r="R77" s="58"/>
    </row>
    <row r="78" spans="1:18" ht="11.25">
      <c r="A78" s="61">
        <v>4</v>
      </c>
      <c r="B78" s="65" t="s">
        <v>316</v>
      </c>
      <c r="C78" s="160">
        <f t="shared" si="2"/>
        <v>9</v>
      </c>
      <c r="D78" s="67">
        <f>C_S_G($E78:M78,$E$73:AV$73,csg_table,C$73)</f>
        <v>0.803030303030303</v>
      </c>
      <c r="E78" s="163">
        <v>2</v>
      </c>
      <c r="F78" s="66">
        <v>7</v>
      </c>
      <c r="G78" s="66">
        <v>8</v>
      </c>
      <c r="H78" s="66">
        <v>5</v>
      </c>
      <c r="I78" s="66">
        <v>3</v>
      </c>
      <c r="J78" s="66">
        <v>4</v>
      </c>
      <c r="K78" s="66">
        <v>2</v>
      </c>
      <c r="L78" s="66">
        <v>4</v>
      </c>
      <c r="M78" s="66">
        <v>5</v>
      </c>
      <c r="N78" s="58"/>
      <c r="P78" s="58"/>
      <c r="Q78" s="58"/>
      <c r="R78" s="58"/>
    </row>
    <row r="79" spans="1:18" ht="11.25">
      <c r="A79" s="61">
        <v>5</v>
      </c>
      <c r="B79" s="65" t="s">
        <v>192</v>
      </c>
      <c r="C79" s="160">
        <f t="shared" si="2"/>
        <v>5</v>
      </c>
      <c r="D79" s="67">
        <f>C_S_G($E79:M79,$E$73:AV$73,csg_table,C$73)</f>
        <v>0.7611111111111111</v>
      </c>
      <c r="E79" s="163"/>
      <c r="F79" s="66"/>
      <c r="G79" s="66"/>
      <c r="H79" s="66"/>
      <c r="I79" s="66">
        <v>7</v>
      </c>
      <c r="J79" s="66">
        <v>6</v>
      </c>
      <c r="K79" s="66">
        <v>6</v>
      </c>
      <c r="L79" s="66">
        <v>3</v>
      </c>
      <c r="M79" s="66">
        <v>4</v>
      </c>
      <c r="N79" s="58"/>
      <c r="P79" s="58"/>
      <c r="Q79" s="58"/>
      <c r="R79" s="58"/>
    </row>
    <row r="80" spans="1:18" ht="11.25">
      <c r="A80" s="61">
        <v>6</v>
      </c>
      <c r="B80" s="65" t="s">
        <v>147</v>
      </c>
      <c r="C80" s="160">
        <f t="shared" si="2"/>
        <v>9</v>
      </c>
      <c r="D80" s="67">
        <f>C_S_G($E80:M80,$E$73:AV$73,csg_table,C$73)</f>
        <v>0.7181818181818181</v>
      </c>
      <c r="E80" s="163">
        <v>4</v>
      </c>
      <c r="F80" s="66">
        <v>4</v>
      </c>
      <c r="G80" s="66">
        <v>7</v>
      </c>
      <c r="H80" s="66">
        <v>7</v>
      </c>
      <c r="I80" s="66">
        <v>6</v>
      </c>
      <c r="J80" s="66">
        <v>7</v>
      </c>
      <c r="K80" s="66">
        <v>8</v>
      </c>
      <c r="L80" s="66">
        <v>8</v>
      </c>
      <c r="M80" s="66">
        <v>8</v>
      </c>
      <c r="N80" s="58"/>
      <c r="P80" s="58"/>
      <c r="Q80" s="58"/>
      <c r="R80" s="58"/>
    </row>
    <row r="81" spans="1:18" ht="11.25">
      <c r="A81" s="61">
        <v>7</v>
      </c>
      <c r="B81" s="68" t="s">
        <v>141</v>
      </c>
      <c r="C81" s="161">
        <f t="shared" si="2"/>
        <v>9</v>
      </c>
      <c r="D81" s="70">
        <f>C_S_G($E81:M81,$E$73:AV$73,csg_table,C$73)</f>
        <v>0.7164404223227753</v>
      </c>
      <c r="E81" s="164">
        <v>7</v>
      </c>
      <c r="F81" s="69">
        <v>6</v>
      </c>
      <c r="G81" s="69">
        <v>10</v>
      </c>
      <c r="H81" s="69" t="s">
        <v>347</v>
      </c>
      <c r="I81" s="69">
        <v>5</v>
      </c>
      <c r="J81" s="69">
        <v>5</v>
      </c>
      <c r="K81" s="69">
        <v>3</v>
      </c>
      <c r="L81" s="69">
        <v>6</v>
      </c>
      <c r="M81" s="69">
        <v>7</v>
      </c>
      <c r="N81" s="58"/>
      <c r="P81" s="58"/>
      <c r="Q81" s="58"/>
      <c r="R81" s="58"/>
    </row>
    <row r="82" spans="1:18" ht="11.25">
      <c r="A82" s="61">
        <v>8</v>
      </c>
      <c r="B82" s="65" t="s">
        <v>185</v>
      </c>
      <c r="C82" s="160">
        <f t="shared" si="2"/>
        <v>4</v>
      </c>
      <c r="D82" s="67">
        <f>C_S_G($E82:M82,$E$73:AV$73,csg_table,C$73)</f>
        <v>0.9133333333333333</v>
      </c>
      <c r="E82" s="163">
        <v>6</v>
      </c>
      <c r="F82" s="66">
        <v>2</v>
      </c>
      <c r="G82" s="66">
        <v>1</v>
      </c>
      <c r="H82" s="66">
        <v>1</v>
      </c>
      <c r="I82" s="66"/>
      <c r="J82" s="66"/>
      <c r="K82" s="66"/>
      <c r="L82" s="66"/>
      <c r="M82" s="66"/>
      <c r="N82" s="58"/>
      <c r="P82" s="58"/>
      <c r="Q82" s="58"/>
      <c r="R82" s="58"/>
    </row>
    <row r="83" spans="1:18" ht="11.25">
      <c r="A83" s="61">
        <v>9</v>
      </c>
      <c r="B83" s="65" t="s">
        <v>189</v>
      </c>
      <c r="C83" s="160">
        <f t="shared" si="2"/>
        <v>2</v>
      </c>
      <c r="D83" s="67">
        <f>C_S_G($E83:M83,$E$73:AV$73,csg_table,C$73)</f>
        <v>0.8452380952380952</v>
      </c>
      <c r="E83" s="163"/>
      <c r="F83" s="66"/>
      <c r="G83" s="66">
        <v>6</v>
      </c>
      <c r="H83" s="66">
        <v>2</v>
      </c>
      <c r="I83" s="66"/>
      <c r="J83" s="66"/>
      <c r="K83" s="66"/>
      <c r="L83" s="66"/>
      <c r="M83" s="66"/>
      <c r="N83" s="58"/>
      <c r="P83" s="58"/>
      <c r="Q83" s="58"/>
      <c r="R83" s="58"/>
    </row>
    <row r="84" spans="1:18" ht="11.25">
      <c r="A84" s="61">
        <v>10</v>
      </c>
      <c r="B84" s="65" t="s">
        <v>186</v>
      </c>
      <c r="C84" s="160">
        <f t="shared" si="2"/>
        <v>4</v>
      </c>
      <c r="D84" s="67">
        <f>C_S_G($E84:M84,$E$73:AV$73,csg_table,C$73)</f>
        <v>0.83</v>
      </c>
      <c r="E84" s="163">
        <v>3</v>
      </c>
      <c r="F84" s="66">
        <v>5</v>
      </c>
      <c r="G84" s="66">
        <v>3</v>
      </c>
      <c r="H84" s="66">
        <v>4</v>
      </c>
      <c r="I84" s="66"/>
      <c r="J84" s="66"/>
      <c r="K84" s="66"/>
      <c r="L84" s="66"/>
      <c r="M84" s="66"/>
      <c r="N84" s="58"/>
      <c r="P84" s="58"/>
      <c r="Q84" s="58"/>
      <c r="R84" s="58"/>
    </row>
    <row r="85" spans="1:18" ht="11.25">
      <c r="A85" s="61">
        <v>11</v>
      </c>
      <c r="B85" s="65" t="s">
        <v>176</v>
      </c>
      <c r="C85" s="160">
        <f t="shared" si="2"/>
        <v>2</v>
      </c>
      <c r="D85" s="67">
        <f>C_S_G($E85:M85,$E$73:AV$73,csg_table,C$73)</f>
        <v>0.7430555555555556</v>
      </c>
      <c r="E85" s="163"/>
      <c r="F85" s="66"/>
      <c r="G85" s="66"/>
      <c r="H85" s="66"/>
      <c r="I85" s="66"/>
      <c r="J85" s="66"/>
      <c r="K85" s="66"/>
      <c r="L85" s="66">
        <v>5</v>
      </c>
      <c r="M85" s="66">
        <v>6</v>
      </c>
      <c r="N85" s="58"/>
      <c r="P85" s="58"/>
      <c r="Q85" s="58"/>
      <c r="R85" s="58"/>
    </row>
    <row r="86" spans="1:18" ht="11.25">
      <c r="A86" s="61">
        <v>12</v>
      </c>
      <c r="B86" s="65" t="s">
        <v>195</v>
      </c>
      <c r="C86" s="160">
        <f t="shared" si="2"/>
        <v>2</v>
      </c>
      <c r="D86" s="67">
        <f>C_S_G($E86:M86,$E$73:AV$73,csg_table,C$73)</f>
        <v>0.6904761904761905</v>
      </c>
      <c r="E86" s="163"/>
      <c r="F86" s="66"/>
      <c r="G86" s="66">
        <v>9</v>
      </c>
      <c r="H86" s="66">
        <v>9</v>
      </c>
      <c r="I86" s="66"/>
      <c r="J86" s="66"/>
      <c r="K86" s="66"/>
      <c r="L86" s="66"/>
      <c r="M86" s="66"/>
      <c r="N86" s="58"/>
      <c r="P86" s="58"/>
      <c r="Q86" s="58"/>
      <c r="R86" s="58"/>
    </row>
    <row r="87" spans="1:18" ht="11.25">
      <c r="A87" s="61">
        <v>13</v>
      </c>
      <c r="B87" s="65" t="s">
        <v>190</v>
      </c>
      <c r="C87" s="160">
        <f t="shared" si="2"/>
        <v>2</v>
      </c>
      <c r="D87" s="67">
        <f>C_S_G($E87:M87,$E$73:AV$73,csg_table,C$73)</f>
        <v>0.6785714285714286</v>
      </c>
      <c r="E87" s="163"/>
      <c r="F87" s="66"/>
      <c r="G87" s="66">
        <v>11</v>
      </c>
      <c r="H87" s="66">
        <v>8</v>
      </c>
      <c r="I87" s="66"/>
      <c r="J87" s="66"/>
      <c r="K87" s="66"/>
      <c r="L87" s="66"/>
      <c r="M87" s="66"/>
      <c r="N87" s="58"/>
      <c r="O87" s="58"/>
      <c r="P87" s="58"/>
      <c r="Q87" s="58"/>
      <c r="R87" s="58"/>
    </row>
    <row r="88" spans="1:18" ht="11.25">
      <c r="A88" s="61">
        <v>14</v>
      </c>
      <c r="B88" s="65" t="s">
        <v>193</v>
      </c>
      <c r="C88" s="160">
        <f t="shared" si="2"/>
        <v>3</v>
      </c>
      <c r="D88" s="67">
        <f>C_S_G($E88:M88,$E$73:AV$73,csg_table,C$73)</f>
        <v>0.6759259259259259</v>
      </c>
      <c r="E88" s="163"/>
      <c r="F88" s="66"/>
      <c r="G88" s="66"/>
      <c r="H88" s="66"/>
      <c r="I88" s="66">
        <v>8</v>
      </c>
      <c r="J88" s="66">
        <v>8</v>
      </c>
      <c r="K88" s="66">
        <v>7</v>
      </c>
      <c r="L88" s="66"/>
      <c r="M88" s="66"/>
      <c r="N88" s="58"/>
      <c r="O88" s="58"/>
      <c r="P88" s="58"/>
      <c r="Q88" s="58"/>
      <c r="R88" s="58"/>
    </row>
    <row r="89" spans="1:18" ht="11.25">
      <c r="A89" s="61">
        <v>15</v>
      </c>
      <c r="B89" s="65" t="s">
        <v>188</v>
      </c>
      <c r="C89" s="160">
        <f t="shared" si="2"/>
        <v>0</v>
      </c>
      <c r="D89" s="67">
        <f>C_S_G($E89:M89,$E$73:AV$73,csg_table,C$73)</f>
        <v>0</v>
      </c>
      <c r="E89" s="163"/>
      <c r="F89" s="66"/>
      <c r="G89" s="66"/>
      <c r="H89" s="66"/>
      <c r="I89" s="66"/>
      <c r="J89" s="66"/>
      <c r="K89" s="66"/>
      <c r="L89" s="66"/>
      <c r="M89" s="66"/>
      <c r="N89" s="58"/>
      <c r="O89" s="58"/>
      <c r="P89" s="58"/>
      <c r="Q89" s="58"/>
      <c r="R89" s="58"/>
    </row>
    <row r="90" spans="1:18" ht="11.25">
      <c r="A90" s="61">
        <v>16</v>
      </c>
      <c r="B90" s="65" t="s">
        <v>194</v>
      </c>
      <c r="C90" s="160">
        <f t="shared" si="2"/>
        <v>0</v>
      </c>
      <c r="D90" s="67">
        <f>C_S_G($E90:M90,$E$73:AV$73,csg_table,C$73)</f>
        <v>0</v>
      </c>
      <c r="E90" s="163"/>
      <c r="F90" s="66"/>
      <c r="G90" s="66"/>
      <c r="H90" s="66"/>
      <c r="I90" s="66"/>
      <c r="J90" s="66"/>
      <c r="K90" s="66"/>
      <c r="L90" s="66"/>
      <c r="M90" s="66"/>
      <c r="N90" s="58"/>
      <c r="O90" s="58"/>
      <c r="P90" s="58"/>
      <c r="Q90" s="58"/>
      <c r="R90" s="58"/>
    </row>
    <row r="91" spans="1:18" ht="11.25">
      <c r="A91" s="61">
        <v>17</v>
      </c>
      <c r="B91" s="65" t="s">
        <v>177</v>
      </c>
      <c r="C91" s="160">
        <f t="shared" si="2"/>
        <v>0</v>
      </c>
      <c r="D91" s="67">
        <f>C_S_G($E91:M91,$E$73:AV$73,csg_table,C$73)</f>
        <v>0</v>
      </c>
      <c r="E91" s="163"/>
      <c r="F91" s="66"/>
      <c r="G91" s="66"/>
      <c r="H91" s="66"/>
      <c r="I91" s="66"/>
      <c r="J91" s="66"/>
      <c r="K91" s="66"/>
      <c r="L91" s="66"/>
      <c r="M91" s="66"/>
      <c r="N91" s="58"/>
      <c r="O91" s="58"/>
      <c r="P91" s="58"/>
      <c r="Q91" s="58"/>
      <c r="R91" s="58"/>
    </row>
    <row r="92" spans="1:18" ht="11.25">
      <c r="A92" s="61">
        <v>18</v>
      </c>
      <c r="B92" s="65" t="s">
        <v>196</v>
      </c>
      <c r="C92" s="160">
        <f t="shared" si="2"/>
        <v>0</v>
      </c>
      <c r="D92" s="67">
        <f>C_S_G($E92:M92,$E$73:AV$73,csg_table,C$73)</f>
        <v>0</v>
      </c>
      <c r="E92" s="163"/>
      <c r="F92" s="66"/>
      <c r="G92" s="66"/>
      <c r="H92" s="66"/>
      <c r="I92" s="66"/>
      <c r="J92" s="66"/>
      <c r="K92" s="66"/>
      <c r="L92" s="66"/>
      <c r="M92" s="66"/>
      <c r="N92" s="58"/>
      <c r="O92" s="58"/>
      <c r="P92" s="58"/>
      <c r="Q92" s="58"/>
      <c r="R92" s="58"/>
    </row>
    <row r="93" spans="1:18" ht="11.25">
      <c r="A93" s="158">
        <v>19</v>
      </c>
      <c r="B93" s="68" t="s">
        <v>191</v>
      </c>
      <c r="C93" s="161">
        <f t="shared" si="2"/>
        <v>0</v>
      </c>
      <c r="D93" s="70">
        <f>C_S_G($E93:M93,$E$73:AV$73,csg_table,C$73)</f>
        <v>0</v>
      </c>
      <c r="E93" s="164"/>
      <c r="F93" s="69"/>
      <c r="G93" s="69"/>
      <c r="H93" s="69"/>
      <c r="I93" s="69"/>
      <c r="J93" s="69"/>
      <c r="K93" s="69"/>
      <c r="L93" s="69"/>
      <c r="M93" s="69"/>
      <c r="N93" s="58"/>
      <c r="O93" s="58"/>
      <c r="P93" s="58"/>
      <c r="Q93" s="58"/>
      <c r="R93" s="58"/>
    </row>
    <row r="94" spans="2:5" ht="11.25">
      <c r="B94" s="138"/>
      <c r="C94" s="115"/>
      <c r="D94" s="157"/>
      <c r="E94" s="61"/>
    </row>
    <row r="95" spans="2:5" ht="11.25">
      <c r="B95" s="138"/>
      <c r="C95" s="115"/>
      <c r="D95" s="157"/>
      <c r="E95" s="61"/>
    </row>
    <row r="96" spans="4:8" ht="11.25">
      <c r="D96" s="60"/>
      <c r="E96" s="179" t="s">
        <v>180</v>
      </c>
      <c r="F96" s="180"/>
      <c r="G96" s="180"/>
      <c r="H96" s="98" t="s">
        <v>173</v>
      </c>
    </row>
    <row r="97" spans="2:13" ht="11.25">
      <c r="B97" s="72"/>
      <c r="C97" s="73"/>
      <c r="D97" s="75" t="s">
        <v>0</v>
      </c>
      <c r="E97" s="83"/>
      <c r="F97" s="83"/>
      <c r="G97" s="83"/>
      <c r="H97" s="83" t="s">
        <v>267</v>
      </c>
      <c r="I97" s="58"/>
      <c r="J97" s="58"/>
      <c r="K97" s="58"/>
      <c r="L97" s="58"/>
      <c r="M97" s="58"/>
    </row>
    <row r="98" spans="2:13" ht="11.25">
      <c r="B98" s="76"/>
      <c r="C98" s="77"/>
      <c r="D98" s="79" t="s">
        <v>1</v>
      </c>
      <c r="E98" s="83"/>
      <c r="F98" s="83"/>
      <c r="G98" s="83"/>
      <c r="H98" s="83">
        <v>160</v>
      </c>
      <c r="I98" s="58"/>
      <c r="J98" s="58"/>
      <c r="K98" s="58"/>
      <c r="L98" s="58"/>
      <c r="M98" s="58"/>
    </row>
    <row r="99" spans="2:13" ht="11.25">
      <c r="B99" s="76"/>
      <c r="C99" s="77"/>
      <c r="D99" s="79" t="s">
        <v>2</v>
      </c>
      <c r="E99" s="85"/>
      <c r="F99" s="85"/>
      <c r="G99" s="85"/>
      <c r="H99" s="85">
        <v>3</v>
      </c>
      <c r="I99" s="58"/>
      <c r="J99" s="58"/>
      <c r="K99" s="58"/>
      <c r="L99" s="58"/>
      <c r="M99" s="58"/>
    </row>
    <row r="100" spans="2:13" ht="11.25">
      <c r="B100" s="80"/>
      <c r="C100" s="77">
        <f>COUNTIF($E100:H100,"&gt;0")</f>
        <v>4</v>
      </c>
      <c r="D100" s="79" t="s">
        <v>3</v>
      </c>
      <c r="E100" s="83">
        <v>11</v>
      </c>
      <c r="F100" s="83">
        <v>6</v>
      </c>
      <c r="G100" s="83">
        <v>6</v>
      </c>
      <c r="H100" s="83">
        <v>11</v>
      </c>
      <c r="I100" s="58"/>
      <c r="J100" s="58"/>
      <c r="K100" s="58"/>
      <c r="L100" s="58"/>
      <c r="M100" s="58"/>
    </row>
    <row r="101" spans="2:13" ht="31.5">
      <c r="B101" s="81"/>
      <c r="C101" s="71" t="s">
        <v>4</v>
      </c>
      <c r="D101" s="165" t="s">
        <v>6</v>
      </c>
      <c r="E101" s="71">
        <v>38234</v>
      </c>
      <c r="F101" s="71">
        <v>38235</v>
      </c>
      <c r="G101" s="71">
        <v>38235</v>
      </c>
      <c r="H101" s="71">
        <v>38242</v>
      </c>
      <c r="I101" s="58"/>
      <c r="J101" s="58"/>
      <c r="K101" s="58"/>
      <c r="L101" s="58"/>
      <c r="M101" s="58"/>
    </row>
    <row r="102" spans="1:13" ht="11.25">
      <c r="A102" s="61">
        <v>1</v>
      </c>
      <c r="B102" s="106" t="s">
        <v>185</v>
      </c>
      <c r="C102" s="159">
        <f aca="true" t="shared" si="3" ref="C102:C120">COUNTA(E102:H102)</f>
        <v>2</v>
      </c>
      <c r="D102" s="107">
        <f>C_S_G($E102:H102,$E$100:H$100,csg_table,C$100)</f>
        <v>0.9642857142857143</v>
      </c>
      <c r="E102" s="162">
        <v>2</v>
      </c>
      <c r="F102" s="92"/>
      <c r="G102" s="92"/>
      <c r="H102" s="92">
        <v>1</v>
      </c>
      <c r="I102" s="58"/>
      <c r="J102" s="58"/>
      <c r="K102" s="58"/>
      <c r="L102" s="58"/>
      <c r="M102" s="58"/>
    </row>
    <row r="103" spans="1:13" ht="11.25">
      <c r="A103" s="61">
        <v>2</v>
      </c>
      <c r="B103" s="65" t="s">
        <v>149</v>
      </c>
      <c r="C103" s="160">
        <f t="shared" si="3"/>
        <v>3</v>
      </c>
      <c r="D103" s="67">
        <f>C_S_G($E103:H103,$E$100:H$100,csg_table,C$100)</f>
        <v>0.9509803921568627</v>
      </c>
      <c r="E103" s="163">
        <v>1</v>
      </c>
      <c r="F103" s="66">
        <v>3</v>
      </c>
      <c r="G103" s="66">
        <v>1</v>
      </c>
      <c r="H103" s="66"/>
      <c r="I103" s="58"/>
      <c r="J103" s="58"/>
      <c r="K103" s="58"/>
      <c r="L103" s="58"/>
      <c r="M103" s="58"/>
    </row>
    <row r="104" spans="1:13" ht="11.25">
      <c r="A104" s="61">
        <v>3</v>
      </c>
      <c r="B104" s="65" t="s">
        <v>187</v>
      </c>
      <c r="C104" s="160">
        <f t="shared" si="3"/>
        <v>3</v>
      </c>
      <c r="D104" s="67">
        <f>C_S_G($E104:H104,$E$100:H$100,csg_table,C$100)</f>
        <v>0.9215686274509803</v>
      </c>
      <c r="E104" s="163">
        <v>3</v>
      </c>
      <c r="F104" s="66">
        <v>1</v>
      </c>
      <c r="G104" s="66">
        <v>2</v>
      </c>
      <c r="H104" s="66"/>
      <c r="I104" s="58"/>
      <c r="K104" s="58"/>
      <c r="L104" s="58"/>
      <c r="M104" s="58"/>
    </row>
    <row r="105" spans="1:13" ht="11.25">
      <c r="A105" s="61">
        <v>4</v>
      </c>
      <c r="B105" s="65" t="s">
        <v>316</v>
      </c>
      <c r="C105" s="160">
        <f t="shared" si="3"/>
        <v>2</v>
      </c>
      <c r="D105" s="67">
        <f>C_S_G($E105:H105,$E$100:H$100,csg_table,C$100)</f>
        <v>0.8452380952380952</v>
      </c>
      <c r="E105" s="163">
        <v>6</v>
      </c>
      <c r="F105" s="66"/>
      <c r="G105" s="66"/>
      <c r="H105" s="66">
        <v>2</v>
      </c>
      <c r="I105" s="58"/>
      <c r="K105" s="58"/>
      <c r="L105" s="58"/>
      <c r="M105" s="58"/>
    </row>
    <row r="106" spans="1:13" ht="11.25">
      <c r="A106" s="61">
        <v>5</v>
      </c>
      <c r="B106" s="65" t="s">
        <v>177</v>
      </c>
      <c r="C106" s="160">
        <f t="shared" si="3"/>
        <v>4</v>
      </c>
      <c r="D106" s="67">
        <f>C_S_G($E106:H106,$E$100:H$100,csg_table,C$100)</f>
        <v>0.8125</v>
      </c>
      <c r="E106" s="163">
        <v>4</v>
      </c>
      <c r="F106" s="66">
        <v>2</v>
      </c>
      <c r="G106" s="66">
        <v>3</v>
      </c>
      <c r="H106" s="66">
        <v>8</v>
      </c>
      <c r="I106" s="58"/>
      <c r="K106" s="58"/>
      <c r="L106" s="58"/>
      <c r="M106" s="58"/>
    </row>
    <row r="107" spans="1:13" ht="11.25">
      <c r="A107" s="61">
        <v>6</v>
      </c>
      <c r="B107" s="65" t="s">
        <v>141</v>
      </c>
      <c r="C107" s="160">
        <f t="shared" si="3"/>
        <v>2</v>
      </c>
      <c r="D107" s="67">
        <f>C_S_G($E107:H107,$E$100:H$100,csg_table,C$100)</f>
        <v>0.8095238095238095</v>
      </c>
      <c r="E107" s="163">
        <v>7</v>
      </c>
      <c r="F107" s="66"/>
      <c r="G107" s="66"/>
      <c r="H107" s="66">
        <v>3</v>
      </c>
      <c r="I107" s="58"/>
      <c r="K107" s="58"/>
      <c r="L107" s="58"/>
      <c r="M107" s="58"/>
    </row>
    <row r="108" spans="1:13" ht="11.25">
      <c r="A108" s="61">
        <v>7</v>
      </c>
      <c r="B108" s="65" t="s">
        <v>184</v>
      </c>
      <c r="C108" s="160">
        <f t="shared" si="3"/>
        <v>4</v>
      </c>
      <c r="D108" s="67">
        <f>C_S_G($E108:H108,$E$100:H$100,csg_table,C$100)</f>
        <v>0.7951388888888888</v>
      </c>
      <c r="E108" s="163">
        <v>5</v>
      </c>
      <c r="F108" s="66">
        <v>4</v>
      </c>
      <c r="G108" s="66">
        <v>4</v>
      </c>
      <c r="H108" s="66">
        <v>4</v>
      </c>
      <c r="I108" s="58"/>
      <c r="K108" s="58"/>
      <c r="L108" s="58"/>
      <c r="M108" s="58"/>
    </row>
    <row r="109" spans="1:13" ht="11.25">
      <c r="A109" s="61">
        <v>8</v>
      </c>
      <c r="B109" s="65" t="s">
        <v>188</v>
      </c>
      <c r="C109" s="160">
        <f t="shared" si="3"/>
        <v>2</v>
      </c>
      <c r="D109" s="67">
        <f>C_S_G($E109:H109,$E$100:H$100,csg_table,C$100)</f>
        <v>0.7261904761904762</v>
      </c>
      <c r="E109" s="163">
        <v>8</v>
      </c>
      <c r="F109" s="66"/>
      <c r="G109" s="66"/>
      <c r="H109" s="66">
        <v>7</v>
      </c>
      <c r="I109" s="58"/>
      <c r="K109" s="58"/>
      <c r="L109" s="58"/>
      <c r="M109" s="58"/>
    </row>
    <row r="110" spans="1:13" ht="11.25">
      <c r="A110" s="61">
        <v>9</v>
      </c>
      <c r="B110" s="65" t="s">
        <v>192</v>
      </c>
      <c r="C110" s="160">
        <f t="shared" si="3"/>
        <v>4</v>
      </c>
      <c r="D110" s="67">
        <f>C_S_G($E110:H110,$E$100:H$100,csg_table,C$100)</f>
        <v>0.7048611111111112</v>
      </c>
      <c r="E110" s="163">
        <v>10</v>
      </c>
      <c r="F110" s="66">
        <v>6</v>
      </c>
      <c r="G110" s="66">
        <v>6</v>
      </c>
      <c r="H110" s="66">
        <v>5</v>
      </c>
      <c r="I110" s="58"/>
      <c r="K110" s="58"/>
      <c r="L110" s="58"/>
      <c r="M110" s="58"/>
    </row>
    <row r="111" spans="1:13" ht="11.25">
      <c r="A111" s="61">
        <v>10</v>
      </c>
      <c r="B111" s="65" t="s">
        <v>147</v>
      </c>
      <c r="C111" s="160">
        <f t="shared" si="3"/>
        <v>4</v>
      </c>
      <c r="D111" s="67">
        <f>C_S_G($E111:H111,$E$100:H$100,csg_table,C$100)</f>
        <v>0.6944444444444444</v>
      </c>
      <c r="E111" s="163">
        <v>9</v>
      </c>
      <c r="F111" s="66">
        <v>5</v>
      </c>
      <c r="G111" s="66">
        <v>5</v>
      </c>
      <c r="H111" s="66">
        <v>10</v>
      </c>
      <c r="I111" s="58"/>
      <c r="K111" s="58"/>
      <c r="L111" s="58"/>
      <c r="M111" s="58"/>
    </row>
    <row r="112" spans="1:13" ht="11.25">
      <c r="A112" s="61">
        <v>11</v>
      </c>
      <c r="B112" s="68" t="s">
        <v>193</v>
      </c>
      <c r="C112" s="161">
        <f t="shared" si="3"/>
        <v>2</v>
      </c>
      <c r="D112" s="70">
        <f>C_S_G($E112:H112,$E$100:H$100,csg_table,C$100)</f>
        <v>0.6428571428571429</v>
      </c>
      <c r="E112" s="164">
        <v>11</v>
      </c>
      <c r="F112" s="69"/>
      <c r="G112" s="69"/>
      <c r="H112" s="69">
        <v>11</v>
      </c>
      <c r="I112" s="58"/>
      <c r="K112" s="58"/>
      <c r="L112" s="58"/>
      <c r="M112" s="58"/>
    </row>
    <row r="113" spans="1:13" ht="11.25">
      <c r="A113" s="61">
        <v>12</v>
      </c>
      <c r="B113" s="106" t="s">
        <v>190</v>
      </c>
      <c r="C113" s="159">
        <f t="shared" si="3"/>
        <v>1</v>
      </c>
      <c r="D113" s="67">
        <f>C_S_G($E113:H113,$E$100:H$100,csg_table,C$100)</f>
        <v>0.7619047619047619</v>
      </c>
      <c r="E113" s="162"/>
      <c r="F113" s="92"/>
      <c r="G113" s="92"/>
      <c r="H113" s="92">
        <v>6</v>
      </c>
      <c r="I113" s="58"/>
      <c r="K113" s="58"/>
      <c r="L113" s="58"/>
      <c r="M113" s="58"/>
    </row>
    <row r="114" spans="1:13" ht="11.25">
      <c r="A114" s="61">
        <v>13</v>
      </c>
      <c r="B114" s="65" t="s">
        <v>189</v>
      </c>
      <c r="C114" s="160">
        <f t="shared" si="3"/>
        <v>1</v>
      </c>
      <c r="D114" s="67">
        <f>C_S_G($E114:H114,$E$100:H$100,csg_table,C$100)</f>
        <v>0.6904761904761905</v>
      </c>
      <c r="E114" s="163"/>
      <c r="F114" s="66"/>
      <c r="G114" s="66"/>
      <c r="H114" s="66">
        <v>9</v>
      </c>
      <c r="I114" s="58"/>
      <c r="J114" s="58"/>
      <c r="K114" s="58"/>
      <c r="L114" s="58"/>
      <c r="M114" s="58"/>
    </row>
    <row r="115" spans="1:13" ht="11.25">
      <c r="A115" s="61">
        <v>14</v>
      </c>
      <c r="B115" s="65" t="s">
        <v>186</v>
      </c>
      <c r="C115" s="160">
        <f t="shared" si="3"/>
        <v>0</v>
      </c>
      <c r="D115" s="67">
        <f>C_S_G($E115:H115,$E$100:H$100,csg_table,C$100)</f>
        <v>0</v>
      </c>
      <c r="E115" s="163"/>
      <c r="F115" s="66"/>
      <c r="G115" s="66"/>
      <c r="H115" s="66"/>
      <c r="I115" s="58"/>
      <c r="J115" s="58"/>
      <c r="K115" s="58"/>
      <c r="L115" s="58"/>
      <c r="M115" s="58"/>
    </row>
    <row r="116" spans="1:13" ht="11.25">
      <c r="A116" s="61">
        <v>15</v>
      </c>
      <c r="B116" s="65" t="s">
        <v>176</v>
      </c>
      <c r="C116" s="160">
        <f t="shared" si="3"/>
        <v>0</v>
      </c>
      <c r="D116" s="67">
        <f>C_S_G($E116:H116,$E$100:H$100,csg_table,C$100)</f>
        <v>0</v>
      </c>
      <c r="E116" s="163"/>
      <c r="F116" s="66"/>
      <c r="G116" s="66"/>
      <c r="H116" s="66"/>
      <c r="I116" s="58"/>
      <c r="J116" s="58"/>
      <c r="K116" s="58"/>
      <c r="L116" s="58"/>
      <c r="M116" s="58"/>
    </row>
    <row r="117" spans="1:13" ht="11.25">
      <c r="A117" s="61">
        <v>16</v>
      </c>
      <c r="B117" s="65" t="s">
        <v>194</v>
      </c>
      <c r="C117" s="160">
        <f t="shared" si="3"/>
        <v>0</v>
      </c>
      <c r="D117" s="67">
        <f>C_S_G($E117:H117,$E$100:H$100,csg_table,C$100)</f>
        <v>0</v>
      </c>
      <c r="E117" s="163"/>
      <c r="F117" s="66"/>
      <c r="G117" s="66"/>
      <c r="H117" s="66"/>
      <c r="I117" s="58"/>
      <c r="J117" s="58"/>
      <c r="K117" s="58"/>
      <c r="L117" s="58"/>
      <c r="M117" s="58"/>
    </row>
    <row r="118" spans="1:13" ht="11.25">
      <c r="A118" s="61">
        <v>17</v>
      </c>
      <c r="B118" s="65" t="s">
        <v>195</v>
      </c>
      <c r="C118" s="160">
        <f t="shared" si="3"/>
        <v>0</v>
      </c>
      <c r="D118" s="67">
        <f>C_S_G($E118:H118,$E$100:H$100,csg_table,C$100)</f>
        <v>0</v>
      </c>
      <c r="E118" s="163"/>
      <c r="F118" s="66"/>
      <c r="G118" s="66"/>
      <c r="H118" s="66"/>
      <c r="I118" s="58"/>
      <c r="J118" s="58"/>
      <c r="K118" s="58"/>
      <c r="L118" s="58"/>
      <c r="M118" s="58"/>
    </row>
    <row r="119" spans="1:13" ht="11.25">
      <c r="A119" s="61">
        <v>18</v>
      </c>
      <c r="B119" s="65" t="s">
        <v>196</v>
      </c>
      <c r="C119" s="160">
        <f t="shared" si="3"/>
        <v>0</v>
      </c>
      <c r="D119" s="67">
        <f>C_S_G($E119:H119,$E$100:H$100,csg_table,C$100)</f>
        <v>0</v>
      </c>
      <c r="E119" s="163"/>
      <c r="F119" s="66"/>
      <c r="G119" s="66"/>
      <c r="H119" s="66"/>
      <c r="I119" s="58"/>
      <c r="J119" s="58"/>
      <c r="K119" s="58"/>
      <c r="L119" s="58"/>
      <c r="M119" s="58"/>
    </row>
    <row r="120" spans="1:13" ht="11.25">
      <c r="A120" s="61">
        <v>19</v>
      </c>
      <c r="B120" s="68" t="s">
        <v>191</v>
      </c>
      <c r="C120" s="161">
        <f t="shared" si="3"/>
        <v>0</v>
      </c>
      <c r="D120" s="70">
        <f>C_S_G($E120:H120,$E$100:H$100,csg_table,C$100)</f>
        <v>0</v>
      </c>
      <c r="E120" s="164"/>
      <c r="F120" s="69"/>
      <c r="G120" s="69"/>
      <c r="H120" s="69"/>
      <c r="I120" s="58"/>
      <c r="J120" s="58"/>
      <c r="K120" s="58"/>
      <c r="L120" s="58"/>
      <c r="M120" s="58"/>
    </row>
    <row r="121" spans="4:5" ht="11.25">
      <c r="D121" s="60"/>
      <c r="E121" s="61"/>
    </row>
    <row r="122" spans="4:5" ht="11.25">
      <c r="D122" s="60"/>
      <c r="E122" s="61"/>
    </row>
    <row r="123" spans="4:5" ht="11.25">
      <c r="D123" s="60"/>
      <c r="E123" s="61"/>
    </row>
    <row r="124" spans="4:5" ht="11.25">
      <c r="D124" s="60"/>
      <c r="E124" s="61"/>
    </row>
    <row r="125" spans="4:5" ht="11.25">
      <c r="D125" s="60"/>
      <c r="E125" s="61"/>
    </row>
    <row r="126" spans="4:5" ht="11.25">
      <c r="D126" s="60"/>
      <c r="E126" s="61"/>
    </row>
    <row r="127" spans="4:5" ht="11.25">
      <c r="D127" s="60"/>
      <c r="E127" s="61"/>
    </row>
    <row r="128" spans="4:5" ht="11.25">
      <c r="D128" s="60"/>
      <c r="E128" s="61"/>
    </row>
    <row r="129" spans="4:5" ht="11.25">
      <c r="D129" s="60"/>
      <c r="E129" s="61"/>
    </row>
    <row r="130" spans="4:5" ht="11.25">
      <c r="D130" s="60"/>
      <c r="E130" s="61"/>
    </row>
    <row r="131" spans="4:5" ht="11.25">
      <c r="D131" s="60"/>
      <c r="E131" s="61"/>
    </row>
    <row r="132" spans="4:5" ht="11.25">
      <c r="D132" s="60"/>
      <c r="E132" s="61"/>
    </row>
    <row r="133" spans="4:5" ht="11.25">
      <c r="D133" s="60"/>
      <c r="E133" s="61"/>
    </row>
    <row r="134" spans="4:5" ht="11.25">
      <c r="D134" s="60"/>
      <c r="E134" s="61"/>
    </row>
    <row r="135" spans="4:5" ht="11.25">
      <c r="D135" s="60"/>
      <c r="E135" s="61"/>
    </row>
    <row r="136" spans="4:5" ht="11.25">
      <c r="D136" s="60"/>
      <c r="E136" s="61"/>
    </row>
    <row r="137" spans="4:5" ht="11.25">
      <c r="D137" s="60"/>
      <c r="E137" s="61"/>
    </row>
    <row r="138" spans="4:5" ht="11.25">
      <c r="D138" s="60"/>
      <c r="E138" s="61"/>
    </row>
    <row r="139" spans="4:5" ht="11.25">
      <c r="D139" s="60"/>
      <c r="E139" s="61"/>
    </row>
    <row r="140" spans="4:5" ht="11.25">
      <c r="D140" s="60"/>
      <c r="E140" s="61"/>
    </row>
    <row r="141" spans="4:5" ht="11.25">
      <c r="D141" s="60"/>
      <c r="E141" s="61"/>
    </row>
    <row r="142" spans="4:5" ht="11.25">
      <c r="D142" s="60"/>
      <c r="E142" s="61"/>
    </row>
    <row r="143" spans="4:5" ht="11.25">
      <c r="D143" s="60"/>
      <c r="E143" s="61"/>
    </row>
    <row r="144" spans="4:5" ht="11.25">
      <c r="D144" s="60"/>
      <c r="E144" s="61"/>
    </row>
    <row r="145" spans="4:5" ht="11.25">
      <c r="D145" s="60"/>
      <c r="E145" s="61"/>
    </row>
    <row r="146" spans="4:5" ht="11.25">
      <c r="D146" s="60"/>
      <c r="E146" s="61"/>
    </row>
  </sheetData>
  <sheetProtection/>
  <mergeCells count="8">
    <mergeCell ref="E6:H6"/>
    <mergeCell ref="E96:G96"/>
    <mergeCell ref="E69:H69"/>
    <mergeCell ref="I69:M69"/>
    <mergeCell ref="E44:H44"/>
    <mergeCell ref="I44:P44"/>
    <mergeCell ref="E22:F22"/>
    <mergeCell ref="G22:H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B3:F14"/>
  <sheetViews>
    <sheetView zoomScalePageLayoutView="0" workbookViewId="0" topLeftCell="A1">
      <selection activeCell="A18" sqref="A18"/>
    </sheetView>
  </sheetViews>
  <sheetFormatPr defaultColWidth="10.8515625" defaultRowHeight="12.75"/>
  <cols>
    <col min="1" max="1" width="16.421875" style="61" customWidth="1"/>
    <col min="2" max="2" width="4.8515625" style="58" customWidth="1"/>
    <col min="3" max="3" width="21.7109375" style="61" bestFit="1" customWidth="1"/>
    <col min="4" max="6" width="10.8515625" style="58" customWidth="1"/>
    <col min="7" max="16384" width="10.8515625" style="61" customWidth="1"/>
  </cols>
  <sheetData>
    <row r="3" spans="2:6" ht="11.25">
      <c r="B3" s="173"/>
      <c r="C3" s="93"/>
      <c r="D3" s="179" t="s">
        <v>429</v>
      </c>
      <c r="E3" s="181"/>
      <c r="F3" s="174"/>
    </row>
    <row r="4" spans="2:6" ht="11.25">
      <c r="B4" s="98"/>
      <c r="C4" s="172" t="s">
        <v>430</v>
      </c>
      <c r="D4" s="83">
        <v>2004</v>
      </c>
      <c r="E4" s="83">
        <v>2003</v>
      </c>
      <c r="F4" s="85" t="s">
        <v>428</v>
      </c>
    </row>
    <row r="5" spans="2:6" ht="11.25">
      <c r="B5" s="101">
        <v>1</v>
      </c>
      <c r="C5" s="76" t="s">
        <v>425</v>
      </c>
      <c r="D5" s="175">
        <v>0.8598912588874947</v>
      </c>
      <c r="E5" s="175">
        <v>0.8203434610303831</v>
      </c>
      <c r="F5" s="177">
        <f aca="true" t="shared" si="0" ref="F5:F14">D5/E5</f>
        <v>1.0482088292718736</v>
      </c>
    </row>
    <row r="6" spans="2:6" ht="11.25">
      <c r="B6" s="101">
        <v>2</v>
      </c>
      <c r="C6" s="76" t="s">
        <v>423</v>
      </c>
      <c r="D6" s="175">
        <v>0.7044948820649756</v>
      </c>
      <c r="E6" s="175">
        <v>0.6783783783783783</v>
      </c>
      <c r="F6" s="177">
        <f t="shared" si="0"/>
        <v>1.038498431729247</v>
      </c>
    </row>
    <row r="7" spans="2:6" ht="11.25">
      <c r="B7" s="101">
        <v>3</v>
      </c>
      <c r="C7" s="76" t="s">
        <v>422</v>
      </c>
      <c r="D7" s="175">
        <v>0.8996397323726196</v>
      </c>
      <c r="E7" s="175">
        <v>0.8877005347593583</v>
      </c>
      <c r="F7" s="177">
        <f t="shared" si="0"/>
        <v>1.013449578034216</v>
      </c>
    </row>
    <row r="8" spans="2:6" ht="11.25">
      <c r="B8" s="101">
        <v>4</v>
      </c>
      <c r="C8" s="76" t="s">
        <v>421</v>
      </c>
      <c r="D8" s="175">
        <v>0.9207708779443254</v>
      </c>
      <c r="E8" s="175">
        <v>0.9244218838127467</v>
      </c>
      <c r="F8" s="177">
        <f t="shared" si="0"/>
        <v>0.9960504982277542</v>
      </c>
    </row>
    <row r="9" spans="2:6" ht="11.25">
      <c r="B9" s="101">
        <v>5</v>
      </c>
      <c r="C9" s="76" t="s">
        <v>420</v>
      </c>
      <c r="D9" s="175">
        <v>0.8939621507960348</v>
      </c>
      <c r="E9" s="175">
        <v>0.9054699946893255</v>
      </c>
      <c r="F9" s="177">
        <f t="shared" si="0"/>
        <v>0.9872907507031868</v>
      </c>
    </row>
    <row r="10" spans="2:6" ht="11.25">
      <c r="B10" s="101">
        <v>6</v>
      </c>
      <c r="C10" s="76" t="s">
        <v>275</v>
      </c>
      <c r="D10" s="175">
        <v>0.7213504517356157</v>
      </c>
      <c r="E10" s="175">
        <v>0.737457379444715</v>
      </c>
      <c r="F10" s="177">
        <f t="shared" si="0"/>
        <v>0.9781588358079387</v>
      </c>
    </row>
    <row r="11" spans="2:6" ht="11.25">
      <c r="B11" s="101">
        <v>7</v>
      </c>
      <c r="C11" s="76" t="s">
        <v>273</v>
      </c>
      <c r="D11" s="175">
        <v>0.8572127139364303</v>
      </c>
      <c r="E11" s="175">
        <v>0.8917306052855924</v>
      </c>
      <c r="F11" s="177">
        <f t="shared" si="0"/>
        <v>0.96129112184267</v>
      </c>
    </row>
    <row r="12" spans="2:6" ht="11.25">
      <c r="B12" s="101">
        <v>8</v>
      </c>
      <c r="C12" s="76" t="s">
        <v>426</v>
      </c>
      <c r="D12" s="175">
        <v>0.7018599562363238</v>
      </c>
      <c r="E12" s="175">
        <v>0.7308823529411764</v>
      </c>
      <c r="F12" s="177">
        <f t="shared" si="0"/>
        <v>0.9602912882106645</v>
      </c>
    </row>
    <row r="13" spans="2:6" ht="11.25">
      <c r="B13" s="101">
        <v>9</v>
      </c>
      <c r="C13" s="76" t="s">
        <v>424</v>
      </c>
      <c r="D13" s="175">
        <v>0.7490713990920347</v>
      </c>
      <c r="E13" s="175">
        <v>0.7913513513513514</v>
      </c>
      <c r="F13" s="177">
        <f t="shared" si="0"/>
        <v>0.946572464699634</v>
      </c>
    </row>
    <row r="14" spans="2:6" ht="11.25">
      <c r="B14" s="102">
        <v>10</v>
      </c>
      <c r="C14" s="105" t="s">
        <v>427</v>
      </c>
      <c r="D14" s="176">
        <v>0.6729411764705883</v>
      </c>
      <c r="E14" s="176">
        <v>0.7227648384673178</v>
      </c>
      <c r="F14" s="178">
        <f t="shared" si="0"/>
        <v>0.9310651828298888</v>
      </c>
    </row>
  </sheetData>
  <sheetProtection/>
  <mergeCells count="1">
    <mergeCell ref="D3:E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2:W31"/>
  <sheetViews>
    <sheetView zoomScalePageLayoutView="0" workbookViewId="0" topLeftCell="A1">
      <selection activeCell="B5" sqref="B5"/>
    </sheetView>
  </sheetViews>
  <sheetFormatPr defaultColWidth="9.140625" defaultRowHeight="12.75"/>
  <cols>
    <col min="1" max="1" width="2.421875" style="61" customWidth="1"/>
    <col min="2" max="2" width="38.57421875" style="61" customWidth="1"/>
    <col min="3" max="3" width="3.8515625" style="58" customWidth="1"/>
    <col min="4" max="4" width="3.28125" style="59" customWidth="1"/>
    <col min="5" max="5" width="9.140625" style="60" customWidth="1"/>
    <col min="6" max="9" width="5.140625" style="61" customWidth="1"/>
    <col min="10" max="23" width="4.140625" style="61" customWidth="1"/>
    <col min="24" max="16384" width="9.140625" style="61" customWidth="1"/>
  </cols>
  <sheetData>
    <row r="2" ht="11.25">
      <c r="B2" s="57" t="s">
        <v>353</v>
      </c>
    </row>
    <row r="3" ht="11.25">
      <c r="B3" s="61" t="s">
        <v>384</v>
      </c>
    </row>
    <row r="4" spans="2:23" ht="11.25">
      <c r="B4" s="61" t="s">
        <v>381</v>
      </c>
      <c r="F4" s="62" t="s">
        <v>136</v>
      </c>
      <c r="G4" s="63"/>
      <c r="H4" s="63"/>
      <c r="I4" s="63"/>
      <c r="J4" s="63"/>
      <c r="K4" s="63"/>
      <c r="L4" s="63"/>
      <c r="M4" s="63"/>
      <c r="N4" s="63"/>
      <c r="O4" s="93"/>
      <c r="P4" s="93"/>
      <c r="Q4" s="93"/>
      <c r="R4" s="93"/>
      <c r="S4" s="93"/>
      <c r="T4" s="63"/>
      <c r="U4" s="63"/>
      <c r="V4" s="63"/>
      <c r="W4" s="64"/>
    </row>
    <row r="5" spans="6:23" ht="11.25">
      <c r="F5" s="179" t="s">
        <v>165</v>
      </c>
      <c r="G5" s="180"/>
      <c r="H5" s="180"/>
      <c r="I5" s="181"/>
      <c r="J5" s="179" t="s">
        <v>173</v>
      </c>
      <c r="K5" s="181"/>
      <c r="L5" s="179" t="s">
        <v>174</v>
      </c>
      <c r="M5" s="181"/>
      <c r="N5" s="98" t="s">
        <v>181</v>
      </c>
      <c r="O5" s="97" t="s">
        <v>183</v>
      </c>
      <c r="P5" s="95"/>
      <c r="Q5" s="95"/>
      <c r="R5" s="95"/>
      <c r="S5" s="96"/>
      <c r="T5" s="180" t="s">
        <v>179</v>
      </c>
      <c r="U5" s="180"/>
      <c r="V5" s="180"/>
      <c r="W5" s="181"/>
    </row>
    <row r="6" spans="2:23" ht="11.25">
      <c r="B6" s="72"/>
      <c r="C6" s="73"/>
      <c r="D6" s="74"/>
      <c r="E6" s="75" t="s">
        <v>0</v>
      </c>
      <c r="F6" s="83" t="s">
        <v>130</v>
      </c>
      <c r="G6" s="83" t="s">
        <v>130</v>
      </c>
      <c r="H6" s="83" t="s">
        <v>130</v>
      </c>
      <c r="I6" s="83" t="s">
        <v>130</v>
      </c>
      <c r="J6" s="83" t="s">
        <v>130</v>
      </c>
      <c r="K6" s="83" t="s">
        <v>130</v>
      </c>
      <c r="L6" s="83" t="s">
        <v>130</v>
      </c>
      <c r="M6" s="83" t="s">
        <v>130</v>
      </c>
      <c r="N6" s="83" t="s">
        <v>130</v>
      </c>
      <c r="O6" s="94" t="s">
        <v>262</v>
      </c>
      <c r="P6" s="94" t="s">
        <v>130</v>
      </c>
      <c r="Q6" s="94" t="s">
        <v>262</v>
      </c>
      <c r="R6" s="94" t="s">
        <v>262</v>
      </c>
      <c r="S6" s="94" t="s">
        <v>262</v>
      </c>
      <c r="T6" s="83" t="s">
        <v>267</v>
      </c>
      <c r="U6" s="83" t="s">
        <v>267</v>
      </c>
      <c r="V6" s="83" t="s">
        <v>130</v>
      </c>
      <c r="W6" s="83" t="s">
        <v>267</v>
      </c>
    </row>
    <row r="7" spans="2:23" ht="11.25">
      <c r="B7" s="76"/>
      <c r="C7" s="77"/>
      <c r="D7" s="78"/>
      <c r="E7" s="79" t="s">
        <v>1</v>
      </c>
      <c r="F7" s="84">
        <v>350</v>
      </c>
      <c r="G7" s="84">
        <v>340</v>
      </c>
      <c r="H7" s="84">
        <v>280</v>
      </c>
      <c r="I7" s="84">
        <v>280</v>
      </c>
      <c r="J7" s="83">
        <v>45</v>
      </c>
      <c r="K7" s="83">
        <v>45</v>
      </c>
      <c r="L7" s="83">
        <v>215</v>
      </c>
      <c r="M7" s="83">
        <v>190</v>
      </c>
      <c r="N7" s="83">
        <v>310</v>
      </c>
      <c r="O7" s="83">
        <v>350</v>
      </c>
      <c r="P7" s="83">
        <v>350</v>
      </c>
      <c r="Q7" s="83">
        <v>230</v>
      </c>
      <c r="R7" s="83">
        <v>230</v>
      </c>
      <c r="S7" s="83">
        <v>230</v>
      </c>
      <c r="T7" s="83">
        <v>170</v>
      </c>
      <c r="U7" s="83">
        <v>170</v>
      </c>
      <c r="V7" s="83">
        <v>220</v>
      </c>
      <c r="W7" s="83">
        <v>220</v>
      </c>
    </row>
    <row r="8" spans="2:23" ht="11.25">
      <c r="B8" s="76"/>
      <c r="C8" s="77"/>
      <c r="D8" s="78"/>
      <c r="E8" s="79" t="s">
        <v>2</v>
      </c>
      <c r="F8" s="83" t="s">
        <v>134</v>
      </c>
      <c r="G8" s="83" t="s">
        <v>134</v>
      </c>
      <c r="H8" s="83" t="s">
        <v>154</v>
      </c>
      <c r="I8" s="85" t="s">
        <v>154</v>
      </c>
      <c r="J8" s="86" t="s">
        <v>167</v>
      </c>
      <c r="K8" s="86" t="s">
        <v>168</v>
      </c>
      <c r="L8" s="85" t="s">
        <v>175</v>
      </c>
      <c r="M8" s="85" t="s">
        <v>175</v>
      </c>
      <c r="N8" s="86" t="s">
        <v>175</v>
      </c>
      <c r="O8" s="85" t="s">
        <v>263</v>
      </c>
      <c r="P8" s="85" t="s">
        <v>264</v>
      </c>
      <c r="Q8" s="85" t="s">
        <v>265</v>
      </c>
      <c r="R8" s="85" t="s">
        <v>263</v>
      </c>
      <c r="S8" s="85" t="s">
        <v>266</v>
      </c>
      <c r="T8" s="85" t="s">
        <v>268</v>
      </c>
      <c r="U8" s="85" t="s">
        <v>269</v>
      </c>
      <c r="V8" s="85" t="s">
        <v>167</v>
      </c>
      <c r="W8" s="85" t="s">
        <v>167</v>
      </c>
    </row>
    <row r="9" spans="2:23" ht="11.25">
      <c r="B9" s="80"/>
      <c r="C9" s="77">
        <f>COUNTIF($F9:W9,"&gt;0")</f>
        <v>18</v>
      </c>
      <c r="D9" s="78"/>
      <c r="E9" s="79" t="s">
        <v>3</v>
      </c>
      <c r="F9" s="83">
        <v>9</v>
      </c>
      <c r="G9" s="83">
        <v>8</v>
      </c>
      <c r="H9" s="83">
        <v>8</v>
      </c>
      <c r="I9" s="83">
        <v>8</v>
      </c>
      <c r="J9" s="83">
        <v>10</v>
      </c>
      <c r="K9" s="83">
        <v>9</v>
      </c>
      <c r="L9" s="83">
        <v>8</v>
      </c>
      <c r="M9" s="83">
        <v>6</v>
      </c>
      <c r="N9" s="83">
        <v>5</v>
      </c>
      <c r="O9" s="83">
        <v>11</v>
      </c>
      <c r="P9" s="83">
        <v>10</v>
      </c>
      <c r="Q9" s="83">
        <v>11</v>
      </c>
      <c r="R9" s="83">
        <v>11</v>
      </c>
      <c r="S9" s="83">
        <v>10</v>
      </c>
      <c r="T9" s="83">
        <v>9</v>
      </c>
      <c r="U9" s="83">
        <v>8</v>
      </c>
      <c r="V9" s="83">
        <v>9</v>
      </c>
      <c r="W9" s="83">
        <v>7</v>
      </c>
    </row>
    <row r="10" spans="2:23" ht="37.5">
      <c r="B10" s="81"/>
      <c r="C10" s="71" t="s">
        <v>4</v>
      </c>
      <c r="D10" s="71" t="s">
        <v>5</v>
      </c>
      <c r="E10" s="82" t="s">
        <v>6</v>
      </c>
      <c r="F10" s="71">
        <v>38136</v>
      </c>
      <c r="G10" s="71">
        <v>38136</v>
      </c>
      <c r="H10" s="71">
        <v>38137</v>
      </c>
      <c r="I10" s="71">
        <v>38137</v>
      </c>
      <c r="J10" s="71">
        <v>38144</v>
      </c>
      <c r="K10" s="71">
        <v>38144</v>
      </c>
      <c r="L10" s="71">
        <v>38151</v>
      </c>
      <c r="M10" s="71">
        <v>38151</v>
      </c>
      <c r="N10" s="71">
        <v>38157</v>
      </c>
      <c r="O10" s="71">
        <v>38164</v>
      </c>
      <c r="P10" s="71">
        <v>38164</v>
      </c>
      <c r="Q10" s="71">
        <v>38165</v>
      </c>
      <c r="R10" s="71">
        <v>38165</v>
      </c>
      <c r="S10" s="71">
        <v>38165</v>
      </c>
      <c r="T10" s="71">
        <v>38171</v>
      </c>
      <c r="U10" s="71">
        <v>38171</v>
      </c>
      <c r="V10" s="71">
        <v>38172</v>
      </c>
      <c r="W10" s="71">
        <v>38172</v>
      </c>
    </row>
    <row r="11" spans="2:23" ht="11.25">
      <c r="B11" s="72" t="s">
        <v>184</v>
      </c>
      <c r="C11" s="92">
        <f aca="true" t="shared" si="0" ref="C11:C29">COUNTA(F11:W11)</f>
        <v>18</v>
      </c>
      <c r="D11" s="92">
        <f aca="true" t="shared" si="1" ref="D11:D29">INT(C11/10)</f>
        <v>1</v>
      </c>
      <c r="E11" s="107">
        <f>C_S_G($F11:W11,$F$9:W$9,csg_table,C$9,D11)</f>
        <v>0.9445324881141046</v>
      </c>
      <c r="F11" s="92">
        <v>1</v>
      </c>
      <c r="G11" s="92">
        <v>2</v>
      </c>
      <c r="H11" s="92">
        <v>2</v>
      </c>
      <c r="I11" s="92">
        <v>1</v>
      </c>
      <c r="J11" s="92">
        <v>1</v>
      </c>
      <c r="K11" s="92">
        <v>2</v>
      </c>
      <c r="L11" s="92">
        <v>2</v>
      </c>
      <c r="M11" s="92">
        <v>1</v>
      </c>
      <c r="N11" s="92">
        <v>1</v>
      </c>
      <c r="O11" s="92">
        <v>1</v>
      </c>
      <c r="P11" s="92">
        <v>3</v>
      </c>
      <c r="Q11" s="92">
        <v>1</v>
      </c>
      <c r="R11" s="92">
        <v>3</v>
      </c>
      <c r="S11" s="92">
        <v>3</v>
      </c>
      <c r="T11" s="92">
        <v>3</v>
      </c>
      <c r="U11" s="92">
        <v>4</v>
      </c>
      <c r="V11" s="92">
        <v>2</v>
      </c>
      <c r="W11" s="92">
        <v>1</v>
      </c>
    </row>
    <row r="12" spans="2:23" ht="11.25">
      <c r="B12" s="76" t="s">
        <v>149</v>
      </c>
      <c r="C12" s="66">
        <f t="shared" si="0"/>
        <v>13</v>
      </c>
      <c r="D12" s="66">
        <f t="shared" si="1"/>
        <v>1</v>
      </c>
      <c r="E12" s="67">
        <f>C_S_G($F12:W12,$F$9:W$9,csg_table,C$9,D12)</f>
        <v>0.9219088937093276</v>
      </c>
      <c r="F12" s="66">
        <v>2</v>
      </c>
      <c r="G12" s="66">
        <v>4</v>
      </c>
      <c r="H12" s="66">
        <v>3</v>
      </c>
      <c r="I12" s="66">
        <v>4</v>
      </c>
      <c r="J12" s="66"/>
      <c r="K12" s="66"/>
      <c r="L12" s="66"/>
      <c r="M12" s="66"/>
      <c r="N12" s="66"/>
      <c r="O12" s="66">
        <v>2</v>
      </c>
      <c r="P12" s="66">
        <v>1</v>
      </c>
      <c r="Q12" s="66">
        <v>2</v>
      </c>
      <c r="R12" s="66">
        <v>2</v>
      </c>
      <c r="S12" s="66">
        <v>1</v>
      </c>
      <c r="T12" s="66">
        <v>1</v>
      </c>
      <c r="U12" s="66">
        <v>1</v>
      </c>
      <c r="V12" s="66">
        <v>4</v>
      </c>
      <c r="W12" s="66">
        <v>3</v>
      </c>
    </row>
    <row r="13" spans="2:23" ht="11.25">
      <c r="B13" s="76" t="s">
        <v>186</v>
      </c>
      <c r="C13" s="66">
        <f t="shared" si="0"/>
        <v>13</v>
      </c>
      <c r="D13" s="66">
        <f t="shared" si="1"/>
        <v>1</v>
      </c>
      <c r="E13" s="67">
        <f>C_S_G($F13:W13,$F$9:W$9,csg_table,C$9,D13)</f>
        <v>0.8631346578366446</v>
      </c>
      <c r="F13" s="66"/>
      <c r="G13" s="66"/>
      <c r="H13" s="66"/>
      <c r="I13" s="66"/>
      <c r="J13" s="66">
        <v>4</v>
      </c>
      <c r="K13" s="66">
        <v>3</v>
      </c>
      <c r="L13" s="66">
        <v>4</v>
      </c>
      <c r="M13" s="66">
        <v>2</v>
      </c>
      <c r="N13" s="66"/>
      <c r="O13" s="66">
        <v>3</v>
      </c>
      <c r="P13" s="66">
        <v>2</v>
      </c>
      <c r="Q13" s="66">
        <v>3</v>
      </c>
      <c r="R13" s="66" t="s">
        <v>244</v>
      </c>
      <c r="S13" s="66">
        <v>4</v>
      </c>
      <c r="T13" s="66">
        <v>2</v>
      </c>
      <c r="U13" s="66">
        <v>7</v>
      </c>
      <c r="V13" s="66">
        <v>3</v>
      </c>
      <c r="W13" s="66">
        <v>2</v>
      </c>
    </row>
    <row r="14" spans="2:23" ht="11.25">
      <c r="B14" s="76" t="s">
        <v>187</v>
      </c>
      <c r="C14" s="66">
        <f t="shared" si="0"/>
        <v>9</v>
      </c>
      <c r="D14" s="66">
        <f t="shared" si="1"/>
        <v>0</v>
      </c>
      <c r="E14" s="67">
        <f>C_S_G($F14:W14,$F$9:W$9,csg_table,C$9,D14)</f>
        <v>0.8291139240506329</v>
      </c>
      <c r="F14" s="66">
        <v>5</v>
      </c>
      <c r="G14" s="66">
        <v>5</v>
      </c>
      <c r="H14" s="66">
        <v>5</v>
      </c>
      <c r="I14" s="66">
        <v>5</v>
      </c>
      <c r="J14" s="66">
        <v>2</v>
      </c>
      <c r="K14" s="66">
        <v>1</v>
      </c>
      <c r="L14" s="66">
        <v>3</v>
      </c>
      <c r="M14" s="66">
        <v>3</v>
      </c>
      <c r="N14" s="66">
        <v>4</v>
      </c>
      <c r="O14" s="66"/>
      <c r="P14" s="66"/>
      <c r="Q14" s="66"/>
      <c r="R14" s="66"/>
      <c r="S14" s="66"/>
      <c r="T14" s="66"/>
      <c r="U14" s="66"/>
      <c r="V14" s="66"/>
      <c r="W14" s="66"/>
    </row>
    <row r="15" spans="2:23" ht="11.25">
      <c r="B15" s="76" t="s">
        <v>189</v>
      </c>
      <c r="C15" s="66">
        <f t="shared" si="0"/>
        <v>15</v>
      </c>
      <c r="D15" s="66">
        <f t="shared" si="1"/>
        <v>1</v>
      </c>
      <c r="E15" s="67">
        <f>C_S_G($F15:W15,$F$9:W$9,csg_table,C$9,D15)</f>
        <v>0.7570356472795498</v>
      </c>
      <c r="F15" s="66">
        <v>6</v>
      </c>
      <c r="G15" s="66">
        <v>3</v>
      </c>
      <c r="H15" s="66">
        <v>8</v>
      </c>
      <c r="I15" s="66">
        <v>7</v>
      </c>
      <c r="J15" s="66">
        <v>5</v>
      </c>
      <c r="K15" s="66">
        <v>7</v>
      </c>
      <c r="L15" s="66"/>
      <c r="M15" s="66"/>
      <c r="N15" s="66"/>
      <c r="O15" s="66">
        <v>7</v>
      </c>
      <c r="P15" s="66">
        <v>6</v>
      </c>
      <c r="Q15" s="66">
        <v>5</v>
      </c>
      <c r="R15" s="66" t="s">
        <v>244</v>
      </c>
      <c r="S15" s="66">
        <v>6</v>
      </c>
      <c r="T15" s="66">
        <v>4</v>
      </c>
      <c r="U15" s="66">
        <v>5</v>
      </c>
      <c r="V15" s="66">
        <v>5</v>
      </c>
      <c r="W15" s="66">
        <v>5</v>
      </c>
    </row>
    <row r="16" spans="2:23" ht="11.25">
      <c r="B16" s="76" t="s">
        <v>188</v>
      </c>
      <c r="C16" s="66">
        <f t="shared" si="0"/>
        <v>9</v>
      </c>
      <c r="D16" s="66">
        <f t="shared" si="1"/>
        <v>0</v>
      </c>
      <c r="E16" s="67">
        <f>C_S_G($F16:W16,$F$9:W$9,csg_table,C$9,D16)</f>
        <v>0.745253164556962</v>
      </c>
      <c r="F16" s="66">
        <v>4</v>
      </c>
      <c r="G16" s="66">
        <v>8</v>
      </c>
      <c r="H16" s="66">
        <v>4</v>
      </c>
      <c r="I16" s="66">
        <v>6</v>
      </c>
      <c r="J16" s="66">
        <v>8</v>
      </c>
      <c r="K16" s="66">
        <v>5</v>
      </c>
      <c r="L16" s="66">
        <v>5</v>
      </c>
      <c r="M16" s="66">
        <v>4</v>
      </c>
      <c r="N16" s="66">
        <v>5</v>
      </c>
      <c r="O16" s="66"/>
      <c r="P16" s="66"/>
      <c r="Q16" s="66"/>
      <c r="R16" s="66"/>
      <c r="S16" s="66"/>
      <c r="T16" s="66"/>
      <c r="U16" s="66"/>
      <c r="V16" s="66"/>
      <c r="W16" s="66"/>
    </row>
    <row r="17" spans="2:23" ht="11.25">
      <c r="B17" s="105" t="s">
        <v>190</v>
      </c>
      <c r="C17" s="69">
        <f t="shared" si="0"/>
        <v>12</v>
      </c>
      <c r="D17" s="69">
        <f t="shared" si="1"/>
        <v>1</v>
      </c>
      <c r="E17" s="70">
        <f>C_S_G($F17:W17,$F$9:W$9,csg_table,C$9,D17)</f>
        <v>0.7305764411027569</v>
      </c>
      <c r="F17" s="69">
        <v>7</v>
      </c>
      <c r="G17" s="69">
        <v>7</v>
      </c>
      <c r="H17" s="69">
        <v>7</v>
      </c>
      <c r="I17" s="69">
        <v>2</v>
      </c>
      <c r="J17" s="69">
        <v>7</v>
      </c>
      <c r="K17" s="69">
        <v>8</v>
      </c>
      <c r="L17" s="69">
        <v>6</v>
      </c>
      <c r="M17" s="69">
        <v>6</v>
      </c>
      <c r="N17" s="69"/>
      <c r="O17" s="69"/>
      <c r="P17" s="69"/>
      <c r="Q17" s="69"/>
      <c r="R17" s="69"/>
      <c r="S17" s="69"/>
      <c r="T17" s="69">
        <v>5</v>
      </c>
      <c r="U17" s="69">
        <v>8</v>
      </c>
      <c r="V17" s="69">
        <v>6</v>
      </c>
      <c r="W17" s="69">
        <v>6</v>
      </c>
    </row>
    <row r="18" spans="2:23" ht="11.25">
      <c r="B18" s="76" t="s">
        <v>177</v>
      </c>
      <c r="C18" s="66">
        <f t="shared" si="0"/>
        <v>7</v>
      </c>
      <c r="D18" s="66">
        <f t="shared" si="1"/>
        <v>0</v>
      </c>
      <c r="E18" s="67">
        <f>C_S_G($F18:W18,$F$9:W$9,csg_table,C$9,D18)</f>
        <v>0.8725868725868726</v>
      </c>
      <c r="F18" s="66"/>
      <c r="G18" s="66"/>
      <c r="H18" s="66"/>
      <c r="I18" s="66"/>
      <c r="J18" s="66">
        <v>3</v>
      </c>
      <c r="K18" s="66">
        <v>4</v>
      </c>
      <c r="L18" s="66">
        <v>1</v>
      </c>
      <c r="M18" s="66"/>
      <c r="N18" s="66"/>
      <c r="O18" s="66"/>
      <c r="P18" s="66"/>
      <c r="Q18" s="66"/>
      <c r="R18" s="66"/>
      <c r="S18" s="66"/>
      <c r="T18" s="66">
        <v>7</v>
      </c>
      <c r="U18" s="66">
        <v>2</v>
      </c>
      <c r="V18" s="66">
        <v>1</v>
      </c>
      <c r="W18" s="66">
        <v>4</v>
      </c>
    </row>
    <row r="19" spans="2:23" ht="11.25">
      <c r="B19" s="76" t="s">
        <v>185</v>
      </c>
      <c r="C19" s="66">
        <f t="shared" si="0"/>
        <v>7</v>
      </c>
      <c r="D19" s="66">
        <f t="shared" si="1"/>
        <v>0</v>
      </c>
      <c r="E19" s="67">
        <f>C_S_G($F19:W19,$F$9:W$9,csg_table,C$9,D19)</f>
        <v>0.868</v>
      </c>
      <c r="F19" s="66">
        <v>3</v>
      </c>
      <c r="G19" s="66">
        <v>1</v>
      </c>
      <c r="H19" s="66">
        <v>1</v>
      </c>
      <c r="I19" s="66">
        <v>3</v>
      </c>
      <c r="J19" s="66">
        <v>6</v>
      </c>
      <c r="K19" s="66">
        <v>6</v>
      </c>
      <c r="L19" s="66"/>
      <c r="M19" s="66"/>
      <c r="N19" s="66">
        <v>2</v>
      </c>
      <c r="O19" s="66"/>
      <c r="P19" s="66"/>
      <c r="Q19" s="66"/>
      <c r="R19" s="66"/>
      <c r="S19" s="66"/>
      <c r="T19" s="66"/>
      <c r="U19" s="66"/>
      <c r="V19" s="66"/>
      <c r="W19" s="66"/>
    </row>
    <row r="20" spans="2:23" ht="11.25">
      <c r="B20" s="76" t="s">
        <v>316</v>
      </c>
      <c r="C20" s="66">
        <f t="shared" si="0"/>
        <v>1</v>
      </c>
      <c r="D20" s="66">
        <f t="shared" si="1"/>
        <v>0</v>
      </c>
      <c r="E20" s="67">
        <f>C_S_G($F20:W20,$F$9:W$9,csg_table,C$9,D20)</f>
        <v>0.8076923076923077</v>
      </c>
      <c r="F20" s="66"/>
      <c r="G20" s="66"/>
      <c r="H20" s="66"/>
      <c r="I20" s="66"/>
      <c r="J20" s="66"/>
      <c r="K20" s="66"/>
      <c r="L20" s="66"/>
      <c r="M20" s="66"/>
      <c r="N20" s="66">
        <v>3</v>
      </c>
      <c r="O20" s="66"/>
      <c r="P20" s="66"/>
      <c r="Q20" s="66"/>
      <c r="R20" s="66"/>
      <c r="S20" s="66"/>
      <c r="T20" s="66"/>
      <c r="U20" s="66"/>
      <c r="V20" s="66"/>
      <c r="W20" s="66"/>
    </row>
    <row r="21" spans="2:23" ht="11.25">
      <c r="B21" s="76" t="s">
        <v>193</v>
      </c>
      <c r="C21" s="66">
        <f t="shared" si="0"/>
        <v>2</v>
      </c>
      <c r="D21" s="66">
        <f t="shared" si="1"/>
        <v>0</v>
      </c>
      <c r="E21" s="67">
        <f>C_S_G($F21:W21,$F$9:W$9,csg_table,C$9,D21)</f>
        <v>0.7702702702702703</v>
      </c>
      <c r="F21" s="66"/>
      <c r="G21" s="66"/>
      <c r="H21" s="66"/>
      <c r="I21" s="66"/>
      <c r="J21" s="66"/>
      <c r="K21" s="66"/>
      <c r="L21" s="66"/>
      <c r="M21" s="66"/>
      <c r="N21" s="66"/>
      <c r="O21" s="66"/>
      <c r="P21" s="66"/>
      <c r="Q21" s="66"/>
      <c r="R21" s="66"/>
      <c r="S21" s="66"/>
      <c r="T21" s="66">
        <v>8</v>
      </c>
      <c r="U21" s="66">
        <v>3</v>
      </c>
      <c r="V21" s="66"/>
      <c r="W21" s="66"/>
    </row>
    <row r="22" spans="2:23" ht="11.25">
      <c r="B22" s="76" t="s">
        <v>191</v>
      </c>
      <c r="C22" s="66">
        <f t="shared" si="0"/>
        <v>4</v>
      </c>
      <c r="D22" s="66">
        <f t="shared" si="1"/>
        <v>0</v>
      </c>
      <c r="E22" s="67">
        <f>C_S_G($F22:W22,$F$9:W$9,csg_table,C$9,D22)</f>
        <v>0.6986301369863014</v>
      </c>
      <c r="F22" s="66">
        <v>8</v>
      </c>
      <c r="G22" s="66">
        <v>6</v>
      </c>
      <c r="H22" s="66">
        <v>6</v>
      </c>
      <c r="I22" s="66">
        <v>8</v>
      </c>
      <c r="J22" s="66"/>
      <c r="K22" s="66"/>
      <c r="L22" s="66"/>
      <c r="M22" s="66"/>
      <c r="N22" s="66"/>
      <c r="O22" s="66"/>
      <c r="P22" s="66"/>
      <c r="Q22" s="66"/>
      <c r="R22" s="66"/>
      <c r="S22" s="66"/>
      <c r="T22" s="66"/>
      <c r="U22" s="66"/>
      <c r="V22" s="66"/>
      <c r="W22" s="66"/>
    </row>
    <row r="23" spans="2:23" ht="11.25">
      <c r="B23" s="76" t="s">
        <v>192</v>
      </c>
      <c r="C23" s="66">
        <f t="shared" si="0"/>
        <v>6</v>
      </c>
      <c r="D23" s="66">
        <f t="shared" si="1"/>
        <v>0</v>
      </c>
      <c r="E23" s="67">
        <f>C_S_G($F23:W23,$F$9:W$9,csg_table,C$9,D23)</f>
        <v>0.7037914691943128</v>
      </c>
      <c r="F23" s="66"/>
      <c r="G23" s="66"/>
      <c r="H23" s="66"/>
      <c r="I23" s="66"/>
      <c r="J23" s="66"/>
      <c r="K23" s="66"/>
      <c r="L23" s="66">
        <v>7</v>
      </c>
      <c r="M23" s="66">
        <v>5</v>
      </c>
      <c r="N23" s="66"/>
      <c r="O23" s="66"/>
      <c r="P23" s="66"/>
      <c r="Q23" s="66"/>
      <c r="R23" s="66"/>
      <c r="S23" s="66"/>
      <c r="T23" s="66">
        <v>6</v>
      </c>
      <c r="U23" s="66">
        <v>6</v>
      </c>
      <c r="V23" s="66">
        <v>8</v>
      </c>
      <c r="W23" s="66">
        <v>7</v>
      </c>
    </row>
    <row r="24" spans="2:23" ht="11.25">
      <c r="B24" s="76" t="s">
        <v>176</v>
      </c>
      <c r="C24" s="66">
        <f t="shared" si="0"/>
        <v>6</v>
      </c>
      <c r="D24" s="66">
        <f t="shared" si="1"/>
        <v>0</v>
      </c>
      <c r="E24" s="67">
        <f>C_S_G($F24:W24,$F$9:W$9,csg_table,C$9,D24)</f>
        <v>0.675</v>
      </c>
      <c r="F24" s="66"/>
      <c r="G24" s="66"/>
      <c r="H24" s="66"/>
      <c r="I24" s="66"/>
      <c r="J24" s="66">
        <v>9</v>
      </c>
      <c r="K24" s="66">
        <v>9</v>
      </c>
      <c r="L24" s="66"/>
      <c r="M24" s="66"/>
      <c r="N24" s="66"/>
      <c r="O24" s="66"/>
      <c r="P24" s="66"/>
      <c r="Q24" s="66">
        <v>10</v>
      </c>
      <c r="R24" s="66">
        <v>7</v>
      </c>
      <c r="S24" s="66">
        <v>10</v>
      </c>
      <c r="T24" s="66">
        <v>9</v>
      </c>
      <c r="U24" s="66"/>
      <c r="V24" s="66"/>
      <c r="W24" s="66"/>
    </row>
    <row r="25" spans="2:23" ht="11.25">
      <c r="B25" s="76" t="s">
        <v>147</v>
      </c>
      <c r="C25" s="66">
        <f t="shared" si="0"/>
        <v>4</v>
      </c>
      <c r="D25" s="66">
        <f t="shared" si="1"/>
        <v>0</v>
      </c>
      <c r="E25" s="67">
        <f>C_S_G($F25:W25,$F$9:W$9,csg_table,C$9,D25)</f>
        <v>0.6597014925373135</v>
      </c>
      <c r="F25" s="66"/>
      <c r="G25" s="66"/>
      <c r="H25" s="66"/>
      <c r="I25" s="66"/>
      <c r="J25" s="66"/>
      <c r="K25" s="66"/>
      <c r="L25" s="66"/>
      <c r="M25" s="66"/>
      <c r="N25" s="66"/>
      <c r="O25" s="66">
        <v>11</v>
      </c>
      <c r="P25" s="66">
        <v>9</v>
      </c>
      <c r="Q25" s="66" t="s">
        <v>135</v>
      </c>
      <c r="R25" s="66">
        <v>9</v>
      </c>
      <c r="S25" s="66"/>
      <c r="T25" s="66"/>
      <c r="U25" s="66"/>
      <c r="V25" s="66"/>
      <c r="W25" s="66"/>
    </row>
    <row r="26" spans="2:23" ht="11.25">
      <c r="B26" s="76" t="s">
        <v>141</v>
      </c>
      <c r="C26" s="66">
        <f t="shared" si="0"/>
        <v>5</v>
      </c>
      <c r="D26" s="66">
        <f t="shared" si="1"/>
        <v>0</v>
      </c>
      <c r="E26" s="67">
        <f>C_S_G($F26:W26,$F$9:W$9,csg_table,C$9,D26)</f>
        <v>0.654639175257732</v>
      </c>
      <c r="F26" s="66" t="s">
        <v>135</v>
      </c>
      <c r="G26" s="66"/>
      <c r="H26" s="66" t="s">
        <v>135</v>
      </c>
      <c r="I26" s="66"/>
      <c r="J26" s="66">
        <v>10</v>
      </c>
      <c r="K26" s="66"/>
      <c r="L26" s="66" t="s">
        <v>135</v>
      </c>
      <c r="M26" s="66"/>
      <c r="N26" s="66"/>
      <c r="O26" s="66"/>
      <c r="P26" s="66"/>
      <c r="Q26" s="66"/>
      <c r="R26" s="66"/>
      <c r="S26" s="66"/>
      <c r="T26" s="66"/>
      <c r="U26" s="66"/>
      <c r="V26" s="66">
        <v>9</v>
      </c>
      <c r="W26" s="66"/>
    </row>
    <row r="27" spans="2:23" ht="11.25">
      <c r="B27" s="76" t="s">
        <v>194</v>
      </c>
      <c r="C27" s="66">
        <f t="shared" si="0"/>
        <v>0</v>
      </c>
      <c r="D27" s="66">
        <f t="shared" si="1"/>
        <v>0</v>
      </c>
      <c r="E27" s="67">
        <f>C_S_G($F27:W27,$F$9:W$9,csg_table,C$9,D27)</f>
        <v>0</v>
      </c>
      <c r="F27" s="66"/>
      <c r="G27" s="66"/>
      <c r="H27" s="66"/>
      <c r="I27" s="66"/>
      <c r="J27" s="66"/>
      <c r="K27" s="66"/>
      <c r="L27" s="66"/>
      <c r="M27" s="66"/>
      <c r="N27" s="66"/>
      <c r="O27" s="66"/>
      <c r="P27" s="66"/>
      <c r="Q27" s="66"/>
      <c r="R27" s="66"/>
      <c r="S27" s="66"/>
      <c r="T27" s="66"/>
      <c r="U27" s="66"/>
      <c r="V27" s="66"/>
      <c r="W27" s="66"/>
    </row>
    <row r="28" spans="2:23" ht="11.25">
      <c r="B28" s="76" t="s">
        <v>195</v>
      </c>
      <c r="C28" s="66">
        <f t="shared" si="0"/>
        <v>0</v>
      </c>
      <c r="D28" s="66">
        <f t="shared" si="1"/>
        <v>0</v>
      </c>
      <c r="E28" s="67">
        <f>C_S_G($F28:W28,$F$9:W$9,csg_table,C$9,D28)</f>
        <v>0</v>
      </c>
      <c r="F28" s="66"/>
      <c r="G28" s="66"/>
      <c r="H28" s="66"/>
      <c r="I28" s="66"/>
      <c r="J28" s="66"/>
      <c r="K28" s="66"/>
      <c r="L28" s="66"/>
      <c r="M28" s="66"/>
      <c r="N28" s="66"/>
      <c r="O28" s="66"/>
      <c r="P28" s="66"/>
      <c r="Q28" s="66"/>
      <c r="R28" s="66"/>
      <c r="S28" s="66"/>
      <c r="T28" s="66"/>
      <c r="U28" s="66"/>
      <c r="V28" s="66"/>
      <c r="W28" s="66"/>
    </row>
    <row r="29" spans="2:23" ht="11.25">
      <c r="B29" s="105" t="s">
        <v>196</v>
      </c>
      <c r="C29" s="69">
        <f t="shared" si="0"/>
        <v>0</v>
      </c>
      <c r="D29" s="69">
        <f t="shared" si="1"/>
        <v>0</v>
      </c>
      <c r="E29" s="70">
        <f>C_S_G($F29:W29,$F$9:W$9,csg_table,C$9,D29)</f>
        <v>0</v>
      </c>
      <c r="F29" s="69"/>
      <c r="G29" s="69"/>
      <c r="H29" s="69"/>
      <c r="I29" s="69"/>
      <c r="J29" s="69"/>
      <c r="K29" s="69"/>
      <c r="L29" s="69"/>
      <c r="M29" s="69"/>
      <c r="N29" s="69"/>
      <c r="O29" s="69"/>
      <c r="P29" s="69"/>
      <c r="Q29" s="69"/>
      <c r="R29" s="69"/>
      <c r="S29" s="69"/>
      <c r="T29" s="69"/>
      <c r="U29" s="69"/>
      <c r="V29" s="69"/>
      <c r="W29" s="69"/>
    </row>
    <row r="31" ht="11.25">
      <c r="B31" s="61" t="s">
        <v>380</v>
      </c>
    </row>
  </sheetData>
  <sheetProtection/>
  <mergeCells count="4">
    <mergeCell ref="F5:I5"/>
    <mergeCell ref="J5:K5"/>
    <mergeCell ref="L5:M5"/>
    <mergeCell ref="T5:W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X32"/>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B5" sqref="B5"/>
    </sheetView>
  </sheetViews>
  <sheetFormatPr defaultColWidth="9.140625" defaultRowHeight="12.75"/>
  <cols>
    <col min="1" max="1" width="2.421875" style="61" customWidth="1"/>
    <col min="2" max="2" width="38.28125" style="61" customWidth="1"/>
    <col min="3" max="3" width="3.8515625" style="58" customWidth="1"/>
    <col min="4" max="4" width="3.28125" style="59" customWidth="1"/>
    <col min="5" max="5" width="9.140625" style="60" customWidth="1"/>
    <col min="6" max="24" width="3.8515625" style="61" customWidth="1"/>
    <col min="25" max="16384" width="9.140625" style="61" customWidth="1"/>
  </cols>
  <sheetData>
    <row r="2" ht="11.25">
      <c r="B2" s="57" t="s">
        <v>352</v>
      </c>
    </row>
    <row r="3" ht="11.25">
      <c r="B3" s="61" t="s">
        <v>416</v>
      </c>
    </row>
    <row r="4" spans="2:24" ht="11.25">
      <c r="B4" s="61" t="s">
        <v>169</v>
      </c>
      <c r="F4" s="179" t="s">
        <v>137</v>
      </c>
      <c r="G4" s="180"/>
      <c r="H4" s="180"/>
      <c r="I4" s="180"/>
      <c r="J4" s="180"/>
      <c r="K4" s="180"/>
      <c r="L4" s="180"/>
      <c r="M4" s="180"/>
      <c r="N4" s="180"/>
      <c r="O4" s="180"/>
      <c r="P4" s="180"/>
      <c r="Q4" s="180"/>
      <c r="R4" s="180"/>
      <c r="S4" s="180"/>
      <c r="T4" s="180"/>
      <c r="U4" s="180"/>
      <c r="V4" s="180"/>
      <c r="W4" s="180"/>
      <c r="X4" s="181"/>
    </row>
    <row r="5" spans="6:24" ht="11.25">
      <c r="F5" s="179" t="s">
        <v>178</v>
      </c>
      <c r="G5" s="180"/>
      <c r="H5" s="180"/>
      <c r="I5" s="181"/>
      <c r="J5" s="179" t="s">
        <v>182</v>
      </c>
      <c r="K5" s="180"/>
      <c r="L5" s="180"/>
      <c r="M5" s="180"/>
      <c r="N5" s="181"/>
      <c r="O5" s="179" t="s">
        <v>180</v>
      </c>
      <c r="P5" s="180"/>
      <c r="Q5" s="180"/>
      <c r="R5" s="98" t="s">
        <v>173</v>
      </c>
      <c r="S5" s="98" t="s">
        <v>181</v>
      </c>
      <c r="T5" s="179" t="s">
        <v>139</v>
      </c>
      <c r="U5" s="180"/>
      <c r="V5" s="180"/>
      <c r="W5" s="180"/>
      <c r="X5" s="181"/>
    </row>
    <row r="6" spans="2:24" ht="11.25">
      <c r="B6" s="72"/>
      <c r="C6" s="73"/>
      <c r="D6" s="74"/>
      <c r="E6" s="75" t="s">
        <v>0</v>
      </c>
      <c r="F6" s="83"/>
      <c r="G6" s="83"/>
      <c r="H6" s="83" t="s">
        <v>130</v>
      </c>
      <c r="I6" s="83" t="s">
        <v>349</v>
      </c>
      <c r="J6" s="83" t="s">
        <v>349</v>
      </c>
      <c r="K6" s="83" t="s">
        <v>267</v>
      </c>
      <c r="L6" s="83" t="s">
        <v>267</v>
      </c>
      <c r="M6" s="83" t="s">
        <v>267</v>
      </c>
      <c r="N6" s="83" t="s">
        <v>130</v>
      </c>
      <c r="O6" s="83"/>
      <c r="P6" s="83"/>
      <c r="Q6" s="83"/>
      <c r="R6" s="83" t="s">
        <v>267</v>
      </c>
      <c r="S6" s="83"/>
      <c r="T6" s="83" t="s">
        <v>130</v>
      </c>
      <c r="U6" s="83" t="s">
        <v>130</v>
      </c>
      <c r="V6" s="83" t="s">
        <v>130</v>
      </c>
      <c r="W6" s="83" t="s">
        <v>130</v>
      </c>
      <c r="X6" s="83" t="s">
        <v>130</v>
      </c>
    </row>
    <row r="7" spans="2:24" ht="11.25">
      <c r="B7" s="76"/>
      <c r="C7" s="77"/>
      <c r="D7" s="78"/>
      <c r="E7" s="79" t="s">
        <v>1</v>
      </c>
      <c r="F7" s="83">
        <v>330</v>
      </c>
      <c r="G7" s="83">
        <v>330</v>
      </c>
      <c r="H7" s="83">
        <v>310</v>
      </c>
      <c r="I7" s="83">
        <v>310</v>
      </c>
      <c r="J7" s="83">
        <v>220</v>
      </c>
      <c r="K7" s="83">
        <v>220</v>
      </c>
      <c r="L7" s="83">
        <v>220</v>
      </c>
      <c r="M7" s="83">
        <v>240</v>
      </c>
      <c r="N7" s="83">
        <v>200</v>
      </c>
      <c r="O7" s="83"/>
      <c r="P7" s="83"/>
      <c r="Q7" s="83"/>
      <c r="R7" s="83">
        <v>160</v>
      </c>
      <c r="S7" s="83"/>
      <c r="T7" s="83">
        <v>220</v>
      </c>
      <c r="U7" s="83">
        <v>210</v>
      </c>
      <c r="V7" s="83">
        <v>200</v>
      </c>
      <c r="W7" s="83">
        <v>350</v>
      </c>
      <c r="X7" s="83">
        <v>330</v>
      </c>
    </row>
    <row r="8" spans="2:24" ht="11.25">
      <c r="B8" s="76"/>
      <c r="C8" s="77"/>
      <c r="D8" s="78"/>
      <c r="E8" s="79" t="s">
        <v>2</v>
      </c>
      <c r="F8" s="86" t="s">
        <v>344</v>
      </c>
      <c r="G8" s="85" t="s">
        <v>266</v>
      </c>
      <c r="H8" s="85">
        <v>5</v>
      </c>
      <c r="I8" s="85">
        <v>5</v>
      </c>
      <c r="J8" s="85">
        <v>5</v>
      </c>
      <c r="K8" s="85">
        <v>5</v>
      </c>
      <c r="L8" s="85">
        <v>5</v>
      </c>
      <c r="M8" s="85">
        <v>8</v>
      </c>
      <c r="N8" s="85">
        <v>6</v>
      </c>
      <c r="O8" s="85"/>
      <c r="P8" s="85"/>
      <c r="Q8" s="85"/>
      <c r="R8" s="85">
        <v>3</v>
      </c>
      <c r="S8" s="85"/>
      <c r="T8" s="85">
        <v>6</v>
      </c>
      <c r="U8" s="85">
        <v>5</v>
      </c>
      <c r="V8" s="85">
        <v>8</v>
      </c>
      <c r="W8" s="85">
        <v>15</v>
      </c>
      <c r="X8" s="85">
        <v>15</v>
      </c>
    </row>
    <row r="9" spans="2:24" ht="11.25">
      <c r="B9" s="80"/>
      <c r="C9" s="77">
        <f>COUNTIF($F9:X9,"&gt;=0")</f>
        <v>19</v>
      </c>
      <c r="D9" s="78"/>
      <c r="E9" s="79" t="s">
        <v>3</v>
      </c>
      <c r="F9" s="83">
        <v>7</v>
      </c>
      <c r="G9" s="83">
        <v>7</v>
      </c>
      <c r="H9" s="83">
        <v>11</v>
      </c>
      <c r="I9" s="83">
        <v>11</v>
      </c>
      <c r="J9" s="83">
        <v>8</v>
      </c>
      <c r="K9" s="83">
        <v>8</v>
      </c>
      <c r="L9" s="83">
        <v>8</v>
      </c>
      <c r="M9" s="83">
        <v>8</v>
      </c>
      <c r="N9" s="83">
        <v>8</v>
      </c>
      <c r="O9" s="83">
        <v>11</v>
      </c>
      <c r="P9" s="83">
        <v>6</v>
      </c>
      <c r="Q9" s="83">
        <v>6</v>
      </c>
      <c r="R9" s="83">
        <v>11</v>
      </c>
      <c r="S9" s="83">
        <v>10</v>
      </c>
      <c r="T9" s="83">
        <v>15</v>
      </c>
      <c r="U9" s="83">
        <v>15</v>
      </c>
      <c r="V9" s="83">
        <v>15</v>
      </c>
      <c r="W9" s="83">
        <v>16</v>
      </c>
      <c r="X9" s="83">
        <v>16</v>
      </c>
    </row>
    <row r="10" spans="2:24" ht="37.5">
      <c r="B10" s="81"/>
      <c r="C10" s="71" t="s">
        <v>4</v>
      </c>
      <c r="D10" s="71" t="s">
        <v>5</v>
      </c>
      <c r="E10" s="82" t="s">
        <v>6</v>
      </c>
      <c r="F10" s="71">
        <v>38206</v>
      </c>
      <c r="G10" s="71">
        <v>38206</v>
      </c>
      <c r="H10" s="71">
        <v>38207</v>
      </c>
      <c r="I10" s="71">
        <v>38207</v>
      </c>
      <c r="J10" s="71">
        <v>38227</v>
      </c>
      <c r="K10" s="71">
        <v>38227</v>
      </c>
      <c r="L10" s="71">
        <v>38227</v>
      </c>
      <c r="M10" s="71">
        <v>38228</v>
      </c>
      <c r="N10" s="71">
        <v>38228</v>
      </c>
      <c r="O10" s="71">
        <v>38234</v>
      </c>
      <c r="P10" s="71">
        <v>38235</v>
      </c>
      <c r="Q10" s="71">
        <v>38235</v>
      </c>
      <c r="R10" s="71">
        <v>38242</v>
      </c>
      <c r="S10" s="71">
        <v>38263</v>
      </c>
      <c r="T10" s="71">
        <v>38269</v>
      </c>
      <c r="U10" s="71">
        <v>38269</v>
      </c>
      <c r="V10" s="71">
        <v>38269</v>
      </c>
      <c r="W10" s="71">
        <v>38270</v>
      </c>
      <c r="X10" s="71">
        <v>38270</v>
      </c>
    </row>
    <row r="11" spans="2:24" ht="11.25">
      <c r="B11" s="72" t="s">
        <v>185</v>
      </c>
      <c r="C11" s="92">
        <f>COUNTA(F11:X11)</f>
        <v>12</v>
      </c>
      <c r="D11" s="92">
        <f aca="true" t="shared" si="0" ref="D11:D29">INT(C11/10)</f>
        <v>1</v>
      </c>
      <c r="E11" s="107">
        <f>C_S_G($F11:X11,$F$9:X$9,csg_table,C$9,D11)</f>
        <v>0.9299568965517241</v>
      </c>
      <c r="F11" s="92">
        <v>6</v>
      </c>
      <c r="G11" s="92">
        <v>2</v>
      </c>
      <c r="H11" s="92">
        <v>1</v>
      </c>
      <c r="I11" s="92">
        <v>1</v>
      </c>
      <c r="J11" s="92"/>
      <c r="K11" s="92"/>
      <c r="L11" s="92"/>
      <c r="M11" s="92"/>
      <c r="N11" s="92"/>
      <c r="O11" s="92">
        <v>2</v>
      </c>
      <c r="P11" s="92"/>
      <c r="Q11" s="92"/>
      <c r="R11" s="92">
        <v>1</v>
      </c>
      <c r="S11" s="92">
        <v>1</v>
      </c>
      <c r="T11" s="92">
        <v>1</v>
      </c>
      <c r="U11" s="92">
        <v>7</v>
      </c>
      <c r="V11" s="92">
        <v>3</v>
      </c>
      <c r="W11" s="92">
        <v>2</v>
      </c>
      <c r="X11" s="92">
        <v>5</v>
      </c>
    </row>
    <row r="12" spans="2:24" ht="11.25">
      <c r="B12" s="76" t="s">
        <v>149</v>
      </c>
      <c r="C12" s="66">
        <f>COUNTA(F12:X12)</f>
        <v>12</v>
      </c>
      <c r="D12" s="66">
        <f t="shared" si="0"/>
        <v>1</v>
      </c>
      <c r="E12" s="67">
        <f>C_S_G($F12:X12,$F$9:X$9,csg_table,C$9,D12)</f>
        <v>0.9230769230769231</v>
      </c>
      <c r="F12" s="66">
        <v>1</v>
      </c>
      <c r="G12" s="66">
        <v>3</v>
      </c>
      <c r="H12" s="66">
        <v>2</v>
      </c>
      <c r="I12" s="66">
        <v>6</v>
      </c>
      <c r="J12" s="66">
        <v>1</v>
      </c>
      <c r="K12" s="66">
        <v>3</v>
      </c>
      <c r="L12" s="66">
        <v>4</v>
      </c>
      <c r="M12" s="66">
        <v>1</v>
      </c>
      <c r="N12" s="66">
        <v>3</v>
      </c>
      <c r="O12" s="66">
        <v>1</v>
      </c>
      <c r="P12" s="66">
        <v>3</v>
      </c>
      <c r="Q12" s="66">
        <v>1</v>
      </c>
      <c r="R12" s="66"/>
      <c r="S12" s="66"/>
      <c r="T12" s="66"/>
      <c r="U12" s="66"/>
      <c r="V12" s="66"/>
      <c r="W12" s="66"/>
      <c r="X12" s="66"/>
    </row>
    <row r="13" spans="2:24" ht="11.25">
      <c r="B13" s="76" t="s">
        <v>177</v>
      </c>
      <c r="C13" s="66">
        <f>COUNTA(F13:X13)+1</f>
        <v>11</v>
      </c>
      <c r="D13" s="66">
        <f t="shared" si="0"/>
        <v>1</v>
      </c>
      <c r="E13" s="67">
        <f>C_S_G($F13:X13,$F$9:X$9,csg_table,C$9,D13)</f>
        <v>0.9023746701846965</v>
      </c>
      <c r="F13" s="66"/>
      <c r="G13" s="66"/>
      <c r="H13" s="66"/>
      <c r="I13" s="66"/>
      <c r="J13" s="66"/>
      <c r="K13" s="66"/>
      <c r="L13" s="66"/>
      <c r="M13" s="66"/>
      <c r="N13" s="66"/>
      <c r="O13" s="66">
        <v>4</v>
      </c>
      <c r="P13" s="66">
        <v>2</v>
      </c>
      <c r="Q13" s="66">
        <v>3</v>
      </c>
      <c r="R13" s="66">
        <v>8</v>
      </c>
      <c r="S13" s="66">
        <v>4</v>
      </c>
      <c r="T13" s="66">
        <v>6</v>
      </c>
      <c r="U13" s="66">
        <v>2</v>
      </c>
      <c r="V13" s="66">
        <v>2</v>
      </c>
      <c r="W13" s="66">
        <v>1</v>
      </c>
      <c r="X13" s="66">
        <v>1</v>
      </c>
    </row>
    <row r="14" spans="2:24" ht="11.25">
      <c r="B14" s="76" t="s">
        <v>187</v>
      </c>
      <c r="C14" s="66">
        <f>COUNTA(F14:X14)+1</f>
        <v>17</v>
      </c>
      <c r="D14" s="66">
        <f t="shared" si="0"/>
        <v>1</v>
      </c>
      <c r="E14" s="67">
        <f>C_S_G($F14:X14,$F$9:X$9,csg_table,C$9,D14)</f>
        <v>0.8647058823529412</v>
      </c>
      <c r="F14" s="66"/>
      <c r="G14" s="66"/>
      <c r="H14" s="66">
        <v>5</v>
      </c>
      <c r="I14" s="66">
        <v>3</v>
      </c>
      <c r="J14" s="66">
        <v>2</v>
      </c>
      <c r="K14" s="66">
        <v>2</v>
      </c>
      <c r="L14" s="66">
        <v>5</v>
      </c>
      <c r="M14" s="66">
        <v>2</v>
      </c>
      <c r="N14" s="66">
        <v>2</v>
      </c>
      <c r="O14" s="66">
        <v>3</v>
      </c>
      <c r="P14" s="66">
        <v>1</v>
      </c>
      <c r="Q14" s="66">
        <v>2</v>
      </c>
      <c r="R14" s="66"/>
      <c r="S14" s="66">
        <v>6</v>
      </c>
      <c r="T14" s="66">
        <v>3</v>
      </c>
      <c r="U14" s="66">
        <v>5</v>
      </c>
      <c r="V14" s="66">
        <v>6</v>
      </c>
      <c r="W14" s="66">
        <v>3</v>
      </c>
      <c r="X14" s="66">
        <v>8</v>
      </c>
    </row>
    <row r="15" spans="2:24" ht="11.25">
      <c r="B15" s="76" t="s">
        <v>184</v>
      </c>
      <c r="C15" s="66">
        <f>COUNTA(F15:X15)</f>
        <v>19</v>
      </c>
      <c r="D15" s="66">
        <f t="shared" si="0"/>
        <v>1</v>
      </c>
      <c r="E15" s="67">
        <f>C_S_G($F15:X15,$F$9:X$9,csg_table,C$9,D15)</f>
        <v>0.8554301833568406</v>
      </c>
      <c r="F15" s="66">
        <v>5</v>
      </c>
      <c r="G15" s="66">
        <v>1</v>
      </c>
      <c r="H15" s="66">
        <v>4</v>
      </c>
      <c r="I15" s="66" t="s">
        <v>347</v>
      </c>
      <c r="J15" s="66">
        <v>4</v>
      </c>
      <c r="K15" s="66">
        <v>1</v>
      </c>
      <c r="L15" s="66">
        <v>1</v>
      </c>
      <c r="M15" s="66">
        <v>7</v>
      </c>
      <c r="N15" s="66">
        <v>1</v>
      </c>
      <c r="O15" s="66">
        <v>5</v>
      </c>
      <c r="P15" s="66">
        <v>4</v>
      </c>
      <c r="Q15" s="66">
        <v>4</v>
      </c>
      <c r="R15" s="66">
        <v>4</v>
      </c>
      <c r="S15" s="66">
        <v>2</v>
      </c>
      <c r="T15" s="66">
        <v>4</v>
      </c>
      <c r="U15" s="66">
        <v>3</v>
      </c>
      <c r="V15" s="66">
        <v>7</v>
      </c>
      <c r="W15" s="66">
        <v>5</v>
      </c>
      <c r="X15" s="66">
        <v>3</v>
      </c>
    </row>
    <row r="16" spans="2:24" ht="11.25">
      <c r="B16" s="76" t="s">
        <v>316</v>
      </c>
      <c r="C16" s="66">
        <f>COUNTA(F16:X16)</f>
        <v>17</v>
      </c>
      <c r="D16" s="66">
        <f t="shared" si="0"/>
        <v>1</v>
      </c>
      <c r="E16" s="67">
        <f>C_S_G($F16:X16,$F$9:X$9,csg_table,C$9,D16)</f>
        <v>0.7830482115085536</v>
      </c>
      <c r="F16" s="66">
        <v>2</v>
      </c>
      <c r="G16" s="66">
        <v>7</v>
      </c>
      <c r="H16" s="66">
        <v>8</v>
      </c>
      <c r="I16" s="66">
        <v>5</v>
      </c>
      <c r="J16" s="66">
        <v>3</v>
      </c>
      <c r="K16" s="66">
        <v>4</v>
      </c>
      <c r="L16" s="66">
        <v>2</v>
      </c>
      <c r="M16" s="66">
        <v>4</v>
      </c>
      <c r="N16" s="66">
        <v>5</v>
      </c>
      <c r="O16" s="66">
        <v>6</v>
      </c>
      <c r="P16" s="66"/>
      <c r="Q16" s="66"/>
      <c r="R16" s="66">
        <v>2</v>
      </c>
      <c r="S16" s="66">
        <v>5</v>
      </c>
      <c r="T16" s="66">
        <v>9</v>
      </c>
      <c r="U16" s="66">
        <v>8</v>
      </c>
      <c r="V16" s="66">
        <v>9</v>
      </c>
      <c r="W16" s="66">
        <v>11</v>
      </c>
      <c r="X16" s="66">
        <v>11</v>
      </c>
    </row>
    <row r="17" spans="2:24" ht="11.25">
      <c r="B17" s="76" t="s">
        <v>141</v>
      </c>
      <c r="C17" s="66">
        <f>COUNTA(F17:X17)</f>
        <v>17</v>
      </c>
      <c r="D17" s="66">
        <f t="shared" si="0"/>
        <v>1</v>
      </c>
      <c r="E17" s="67">
        <f>C_S_G($F17:X17,$F$9:X$9,csg_table,C$9,D17)</f>
        <v>0.7411402157164869</v>
      </c>
      <c r="F17" s="66">
        <v>7</v>
      </c>
      <c r="G17" s="66">
        <v>6</v>
      </c>
      <c r="H17" s="66">
        <v>10</v>
      </c>
      <c r="I17" s="66" t="s">
        <v>347</v>
      </c>
      <c r="J17" s="66">
        <v>5</v>
      </c>
      <c r="K17" s="66">
        <v>5</v>
      </c>
      <c r="L17" s="66">
        <v>3</v>
      </c>
      <c r="M17" s="66">
        <v>6</v>
      </c>
      <c r="N17" s="66">
        <v>7</v>
      </c>
      <c r="O17" s="66">
        <v>7</v>
      </c>
      <c r="P17" s="66"/>
      <c r="Q17" s="66"/>
      <c r="R17" s="66">
        <v>3</v>
      </c>
      <c r="S17" s="66">
        <v>7</v>
      </c>
      <c r="T17" s="66">
        <v>8</v>
      </c>
      <c r="U17" s="66">
        <v>10</v>
      </c>
      <c r="V17" s="66">
        <v>10</v>
      </c>
      <c r="W17" s="66">
        <v>9</v>
      </c>
      <c r="X17" s="66">
        <v>6</v>
      </c>
    </row>
    <row r="18" spans="2:24" ht="11.25">
      <c r="B18" s="76" t="s">
        <v>192</v>
      </c>
      <c r="C18" s="66">
        <f>COUNTA(F18:X18)+1</f>
        <v>15</v>
      </c>
      <c r="D18" s="66">
        <f t="shared" si="0"/>
        <v>1</v>
      </c>
      <c r="E18" s="67">
        <f>C_S_G($F18:X18,$F$9:X$9,csg_table,C$9,D18)</f>
        <v>0.7369942196531792</v>
      </c>
      <c r="F18" s="66"/>
      <c r="G18" s="66"/>
      <c r="H18" s="66"/>
      <c r="I18" s="66"/>
      <c r="J18" s="66">
        <v>7</v>
      </c>
      <c r="K18" s="66">
        <v>6</v>
      </c>
      <c r="L18" s="66">
        <v>6</v>
      </c>
      <c r="M18" s="66">
        <v>3</v>
      </c>
      <c r="N18" s="66">
        <v>4</v>
      </c>
      <c r="O18" s="66">
        <v>10</v>
      </c>
      <c r="P18" s="66">
        <v>6</v>
      </c>
      <c r="Q18" s="66">
        <v>6</v>
      </c>
      <c r="R18" s="66">
        <v>5</v>
      </c>
      <c r="S18" s="66"/>
      <c r="T18" s="66">
        <v>11</v>
      </c>
      <c r="U18" s="66">
        <v>9</v>
      </c>
      <c r="V18" s="66">
        <v>11</v>
      </c>
      <c r="W18" s="66">
        <v>7</v>
      </c>
      <c r="X18" s="66">
        <v>7</v>
      </c>
    </row>
    <row r="19" spans="2:24" ht="11.25">
      <c r="B19" s="76" t="s">
        <v>147</v>
      </c>
      <c r="C19" s="66">
        <f aca="true" t="shared" si="1" ref="C19:C25">COUNTA(F19:X19)</f>
        <v>19</v>
      </c>
      <c r="D19" s="66">
        <f t="shared" si="0"/>
        <v>1</v>
      </c>
      <c r="E19" s="67">
        <f>C_S_G($F19:X19,$F$9:X$9,csg_table,C$9,D19)</f>
        <v>0.697724039829303</v>
      </c>
      <c r="F19" s="66">
        <v>4</v>
      </c>
      <c r="G19" s="66">
        <v>4</v>
      </c>
      <c r="H19" s="66">
        <v>7</v>
      </c>
      <c r="I19" s="66">
        <v>7</v>
      </c>
      <c r="J19" s="66">
        <v>6</v>
      </c>
      <c r="K19" s="66">
        <v>7</v>
      </c>
      <c r="L19" s="66">
        <v>8</v>
      </c>
      <c r="M19" s="66">
        <v>8</v>
      </c>
      <c r="N19" s="66">
        <v>8</v>
      </c>
      <c r="O19" s="66">
        <v>9</v>
      </c>
      <c r="P19" s="66">
        <v>5</v>
      </c>
      <c r="Q19" s="66">
        <v>5</v>
      </c>
      <c r="R19" s="66">
        <v>10</v>
      </c>
      <c r="S19" s="66">
        <v>8</v>
      </c>
      <c r="T19" s="66">
        <v>13</v>
      </c>
      <c r="U19" s="66">
        <v>11</v>
      </c>
      <c r="V19" s="66">
        <v>14</v>
      </c>
      <c r="W19" s="66">
        <v>10</v>
      </c>
      <c r="X19" s="66">
        <v>16</v>
      </c>
    </row>
    <row r="20" spans="2:24" ht="11.25">
      <c r="B20" s="105" t="s">
        <v>193</v>
      </c>
      <c r="C20" s="69">
        <f t="shared" si="1"/>
        <v>10</v>
      </c>
      <c r="D20" s="69">
        <f t="shared" si="0"/>
        <v>1</v>
      </c>
      <c r="E20" s="70">
        <f>C_S_G($F20:X20,$F$9:X$9,csg_table,C$9,D20)</f>
        <v>0.6662303664921466</v>
      </c>
      <c r="F20" s="69"/>
      <c r="G20" s="69"/>
      <c r="H20" s="69"/>
      <c r="I20" s="69"/>
      <c r="J20" s="69">
        <v>8</v>
      </c>
      <c r="K20" s="69">
        <v>8</v>
      </c>
      <c r="L20" s="69">
        <v>7</v>
      </c>
      <c r="M20" s="69"/>
      <c r="N20" s="69"/>
      <c r="O20" s="69">
        <v>11</v>
      </c>
      <c r="P20" s="69"/>
      <c r="Q20" s="69"/>
      <c r="R20" s="69">
        <v>11</v>
      </c>
      <c r="S20" s="69"/>
      <c r="T20" s="69">
        <v>14</v>
      </c>
      <c r="U20" s="69">
        <v>14</v>
      </c>
      <c r="V20" s="69">
        <v>12</v>
      </c>
      <c r="W20" s="69">
        <v>8</v>
      </c>
      <c r="X20" s="69">
        <v>13</v>
      </c>
    </row>
    <row r="21" spans="2:24" ht="11.25">
      <c r="B21" s="76" t="s">
        <v>186</v>
      </c>
      <c r="C21" s="66">
        <f t="shared" si="1"/>
        <v>6</v>
      </c>
      <c r="D21" s="66">
        <f t="shared" si="0"/>
        <v>0</v>
      </c>
      <c r="E21" s="67">
        <f>C_S_G($F21:X21,$F$9:X$9,csg_table,C$9,D21)</f>
        <v>0.8191056910569106</v>
      </c>
      <c r="F21" s="66">
        <v>3</v>
      </c>
      <c r="G21" s="66">
        <v>5</v>
      </c>
      <c r="H21" s="66">
        <v>3</v>
      </c>
      <c r="I21" s="66">
        <v>4</v>
      </c>
      <c r="J21" s="66"/>
      <c r="K21" s="66"/>
      <c r="L21" s="66"/>
      <c r="M21" s="66"/>
      <c r="N21" s="66"/>
      <c r="O21" s="66"/>
      <c r="P21" s="66"/>
      <c r="Q21" s="66"/>
      <c r="R21" s="66"/>
      <c r="S21" s="66"/>
      <c r="T21" s="66"/>
      <c r="U21" s="66"/>
      <c r="V21" s="66"/>
      <c r="W21" s="66">
        <v>12</v>
      </c>
      <c r="X21" s="66">
        <v>2</v>
      </c>
    </row>
    <row r="22" spans="2:24" ht="11.25">
      <c r="B22" s="76" t="s">
        <v>191</v>
      </c>
      <c r="C22" s="66">
        <f t="shared" si="1"/>
        <v>6</v>
      </c>
      <c r="D22" s="66">
        <f t="shared" si="0"/>
        <v>0</v>
      </c>
      <c r="E22" s="67">
        <f>C_S_G($F22:X22,$F$9:X$9,csg_table,C$9,D22)</f>
        <v>0.8122743682310469</v>
      </c>
      <c r="F22" s="66"/>
      <c r="G22" s="66"/>
      <c r="H22" s="66"/>
      <c r="I22" s="66"/>
      <c r="J22" s="66"/>
      <c r="K22" s="66"/>
      <c r="L22" s="66"/>
      <c r="M22" s="66"/>
      <c r="N22" s="66"/>
      <c r="O22" s="66"/>
      <c r="P22" s="66"/>
      <c r="Q22" s="66"/>
      <c r="R22" s="66"/>
      <c r="S22" s="66">
        <v>3</v>
      </c>
      <c r="T22" s="66">
        <v>5</v>
      </c>
      <c r="U22" s="66">
        <v>1</v>
      </c>
      <c r="V22" s="66">
        <v>4</v>
      </c>
      <c r="W22" s="66">
        <v>14</v>
      </c>
      <c r="X22" s="66">
        <v>10</v>
      </c>
    </row>
    <row r="23" spans="2:24" ht="11.25">
      <c r="B23" s="76" t="s">
        <v>195</v>
      </c>
      <c r="C23" s="66">
        <f t="shared" si="1"/>
        <v>7</v>
      </c>
      <c r="D23" s="66">
        <f t="shared" si="0"/>
        <v>0</v>
      </c>
      <c r="E23" s="67">
        <f>C_S_G($F23:X23,$F$9:X$9,csg_table,C$9,D23)</f>
        <v>0.7912772585669782</v>
      </c>
      <c r="F23" s="66"/>
      <c r="G23" s="66"/>
      <c r="H23" s="66">
        <v>9</v>
      </c>
      <c r="I23" s="66">
        <v>9</v>
      </c>
      <c r="J23" s="66"/>
      <c r="K23" s="66"/>
      <c r="L23" s="66"/>
      <c r="M23" s="66"/>
      <c r="N23" s="66"/>
      <c r="O23" s="66"/>
      <c r="P23" s="66"/>
      <c r="Q23" s="66"/>
      <c r="R23" s="66"/>
      <c r="S23" s="66"/>
      <c r="T23" s="66">
        <v>10</v>
      </c>
      <c r="U23" s="66">
        <v>6</v>
      </c>
      <c r="V23" s="66">
        <v>1</v>
      </c>
      <c r="W23" s="66">
        <v>6</v>
      </c>
      <c r="X23" s="66">
        <v>4</v>
      </c>
    </row>
    <row r="24" spans="2:24" ht="11.25">
      <c r="B24" s="76" t="s">
        <v>176</v>
      </c>
      <c r="C24" s="66">
        <f t="shared" si="1"/>
        <v>2</v>
      </c>
      <c r="D24" s="66">
        <f t="shared" si="0"/>
        <v>0</v>
      </c>
      <c r="E24" s="67">
        <f>C_S_G($F24:X24,$F$9:X$9,csg_table,C$9,D24)</f>
        <v>0.7430555555555556</v>
      </c>
      <c r="F24" s="66"/>
      <c r="G24" s="66"/>
      <c r="H24" s="66"/>
      <c r="I24" s="66"/>
      <c r="J24" s="66"/>
      <c r="K24" s="66"/>
      <c r="L24" s="66"/>
      <c r="M24" s="66">
        <v>5</v>
      </c>
      <c r="N24" s="66">
        <v>6</v>
      </c>
      <c r="O24" s="66"/>
      <c r="P24" s="66"/>
      <c r="Q24" s="66"/>
      <c r="R24" s="66"/>
      <c r="S24" s="66"/>
      <c r="T24" s="66"/>
      <c r="U24" s="66"/>
      <c r="V24" s="66"/>
      <c r="W24" s="66"/>
      <c r="X24" s="66"/>
    </row>
    <row r="25" spans="2:24" ht="11.25">
      <c r="B25" s="76" t="s">
        <v>189</v>
      </c>
      <c r="C25" s="66">
        <f t="shared" si="1"/>
        <v>9</v>
      </c>
      <c r="D25" s="66">
        <f t="shared" si="0"/>
        <v>0</v>
      </c>
      <c r="E25" s="67">
        <f>C_S_G($F25:X25,$F$9:X$9,csg_table,C$9,D25)</f>
        <v>0.7357320099255583</v>
      </c>
      <c r="F25" s="66"/>
      <c r="G25" s="66"/>
      <c r="H25" s="66">
        <v>6</v>
      </c>
      <c r="I25" s="66">
        <v>2</v>
      </c>
      <c r="J25" s="66"/>
      <c r="K25" s="66"/>
      <c r="L25" s="66"/>
      <c r="M25" s="66"/>
      <c r="N25" s="66"/>
      <c r="O25" s="66"/>
      <c r="P25" s="66"/>
      <c r="Q25" s="66"/>
      <c r="R25" s="66">
        <v>9</v>
      </c>
      <c r="S25" s="66">
        <v>9</v>
      </c>
      <c r="T25" s="66">
        <v>2</v>
      </c>
      <c r="U25" s="66">
        <v>12</v>
      </c>
      <c r="V25" s="66">
        <v>8</v>
      </c>
      <c r="W25" s="66">
        <v>16</v>
      </c>
      <c r="X25" s="66">
        <v>15</v>
      </c>
    </row>
    <row r="26" spans="2:24" ht="11.25">
      <c r="B26" s="76" t="s">
        <v>190</v>
      </c>
      <c r="C26" s="66">
        <f>COUNTA(F26:X26)+1</f>
        <v>7</v>
      </c>
      <c r="D26" s="66">
        <f t="shared" si="0"/>
        <v>0</v>
      </c>
      <c r="E26" s="67">
        <f>C_S_G($F26:X26,$F$9:X$9,csg_table,C$9,D26)</f>
        <v>0.6698473282442748</v>
      </c>
      <c r="F26" s="66"/>
      <c r="G26" s="66"/>
      <c r="H26" s="66">
        <v>11</v>
      </c>
      <c r="I26" s="66">
        <v>8</v>
      </c>
      <c r="J26" s="66"/>
      <c r="K26" s="66"/>
      <c r="L26" s="66"/>
      <c r="M26" s="66"/>
      <c r="N26" s="66"/>
      <c r="O26" s="66"/>
      <c r="P26" s="66"/>
      <c r="Q26" s="66"/>
      <c r="R26" s="66">
        <v>6</v>
      </c>
      <c r="S26" s="66">
        <v>10</v>
      </c>
      <c r="T26" s="66"/>
      <c r="U26" s="66"/>
      <c r="V26" s="66"/>
      <c r="W26" s="66">
        <v>15</v>
      </c>
      <c r="X26" s="66">
        <v>14</v>
      </c>
    </row>
    <row r="27" spans="2:24" ht="11.25">
      <c r="B27" s="76" t="s">
        <v>188</v>
      </c>
      <c r="C27" s="66">
        <f>COUNTA(F27:X27)</f>
        <v>7</v>
      </c>
      <c r="D27" s="66">
        <f t="shared" si="0"/>
        <v>0</v>
      </c>
      <c r="E27" s="67">
        <f>C_S_G($F27:X27,$F$9:X$9,csg_table,C$9,D27)</f>
        <v>0.6697819314641744</v>
      </c>
      <c r="F27" s="66"/>
      <c r="G27" s="66"/>
      <c r="H27" s="66"/>
      <c r="I27" s="66"/>
      <c r="J27" s="66"/>
      <c r="K27" s="66"/>
      <c r="L27" s="66"/>
      <c r="M27" s="66"/>
      <c r="N27" s="66"/>
      <c r="O27" s="66">
        <v>8</v>
      </c>
      <c r="P27" s="66"/>
      <c r="Q27" s="66"/>
      <c r="R27" s="66">
        <v>7</v>
      </c>
      <c r="S27" s="66"/>
      <c r="T27" s="66">
        <v>12</v>
      </c>
      <c r="U27" s="66">
        <v>13</v>
      </c>
      <c r="V27" s="66">
        <v>13</v>
      </c>
      <c r="W27" s="66">
        <v>13</v>
      </c>
      <c r="X27" s="66">
        <v>12</v>
      </c>
    </row>
    <row r="28" spans="2:24" ht="11.25">
      <c r="B28" s="76" t="s">
        <v>196</v>
      </c>
      <c r="C28" s="66">
        <f>COUNTA(F28:X28)</f>
        <v>3</v>
      </c>
      <c r="D28" s="66">
        <f t="shared" si="0"/>
        <v>0</v>
      </c>
      <c r="E28" s="67">
        <f>C_S_G($F28:X28,$F$9:X$9,csg_table,C$9,D28)</f>
        <v>0.6161971830985915</v>
      </c>
      <c r="F28" s="66"/>
      <c r="G28" s="66"/>
      <c r="H28" s="66"/>
      <c r="I28" s="66"/>
      <c r="J28" s="66"/>
      <c r="K28" s="66"/>
      <c r="L28" s="66"/>
      <c r="M28" s="66"/>
      <c r="N28" s="66"/>
      <c r="O28" s="66"/>
      <c r="P28" s="66"/>
      <c r="Q28" s="66"/>
      <c r="R28" s="66"/>
      <c r="S28" s="66"/>
      <c r="T28" s="66">
        <v>15</v>
      </c>
      <c r="U28" s="66">
        <v>15</v>
      </c>
      <c r="V28" s="66" t="s">
        <v>135</v>
      </c>
      <c r="W28" s="66"/>
      <c r="X28" s="66"/>
    </row>
    <row r="29" spans="2:24" ht="11.25">
      <c r="B29" s="105" t="s">
        <v>194</v>
      </c>
      <c r="C29" s="69">
        <f>COUNTA(F29:X29)</f>
        <v>0</v>
      </c>
      <c r="D29" s="69">
        <f t="shared" si="0"/>
        <v>0</v>
      </c>
      <c r="E29" s="70">
        <f>C_S_G($F29:X29,$F$9:X$9,csg_table,C$9,D29)</f>
        <v>0</v>
      </c>
      <c r="F29" s="69"/>
      <c r="G29" s="69"/>
      <c r="H29" s="69"/>
      <c r="I29" s="69"/>
      <c r="J29" s="69"/>
      <c r="K29" s="69"/>
      <c r="L29" s="69"/>
      <c r="M29" s="69"/>
      <c r="N29" s="69"/>
      <c r="O29" s="69"/>
      <c r="P29" s="69"/>
      <c r="Q29" s="69"/>
      <c r="R29" s="69"/>
      <c r="S29" s="69"/>
      <c r="T29" s="69"/>
      <c r="U29" s="69"/>
      <c r="V29" s="69"/>
      <c r="W29" s="69"/>
      <c r="X29" s="69"/>
    </row>
    <row r="31" ht="11.25">
      <c r="B31" s="61" t="s">
        <v>357</v>
      </c>
    </row>
    <row r="32" ht="11.25">
      <c r="B32" s="61" t="s">
        <v>382</v>
      </c>
    </row>
  </sheetData>
  <sheetProtection/>
  <mergeCells count="5">
    <mergeCell ref="F4:X4"/>
    <mergeCell ref="F5:I5"/>
    <mergeCell ref="J5:N5"/>
    <mergeCell ref="T5:X5"/>
    <mergeCell ref="O5:Q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B2:H17"/>
  <sheetViews>
    <sheetView zoomScalePageLayoutView="0" workbookViewId="0" topLeftCell="A1">
      <selection activeCell="D24" sqref="D24"/>
    </sheetView>
  </sheetViews>
  <sheetFormatPr defaultColWidth="9.140625" defaultRowHeight="12.75"/>
  <cols>
    <col min="1" max="1" width="9.140625" style="16" customWidth="1"/>
    <col min="2" max="2" width="9.140625" style="42" customWidth="1"/>
    <col min="3" max="3" width="34.28125" style="16" bestFit="1" customWidth="1"/>
    <col min="4" max="8" width="8.140625" style="42" customWidth="1"/>
    <col min="9" max="16384" width="9.140625" style="16" customWidth="1"/>
  </cols>
  <sheetData>
    <row r="2" ht="15.75">
      <c r="B2" s="55" t="s">
        <v>151</v>
      </c>
    </row>
    <row r="3" ht="12.75">
      <c r="B3" s="56"/>
    </row>
    <row r="4" ht="12.75" customHeight="1">
      <c r="B4" s="56" t="s">
        <v>150</v>
      </c>
    </row>
    <row r="5" ht="12.75" customHeight="1"/>
    <row r="6" spans="2:8" ht="12.75">
      <c r="B6" s="83"/>
      <c r="C6" s="73" t="s">
        <v>231</v>
      </c>
      <c r="D6" s="83" t="s">
        <v>126</v>
      </c>
      <c r="E6" s="83" t="s">
        <v>127</v>
      </c>
      <c r="F6" s="83" t="s">
        <v>128</v>
      </c>
      <c r="G6" s="83" t="s">
        <v>138</v>
      </c>
      <c r="H6" s="83" t="s">
        <v>129</v>
      </c>
    </row>
    <row r="7" spans="2:8" ht="12.75">
      <c r="B7" s="101">
        <v>1</v>
      </c>
      <c r="C7" s="72" t="s">
        <v>140</v>
      </c>
      <c r="D7" s="103">
        <v>1</v>
      </c>
      <c r="E7" s="77">
        <v>2</v>
      </c>
      <c r="F7" s="77">
        <v>2</v>
      </c>
      <c r="G7" s="77">
        <v>1</v>
      </c>
      <c r="H7" s="77">
        <f aca="true" t="shared" si="0" ref="H7:H14">SUM(D7:G7)</f>
        <v>6</v>
      </c>
    </row>
    <row r="8" spans="2:8" ht="12.75">
      <c r="B8" s="101">
        <v>2</v>
      </c>
      <c r="C8" s="76" t="s">
        <v>146</v>
      </c>
      <c r="D8" s="103">
        <v>3</v>
      </c>
      <c r="E8" s="77">
        <v>1</v>
      </c>
      <c r="F8" s="77">
        <v>1</v>
      </c>
      <c r="G8" s="77">
        <v>3</v>
      </c>
      <c r="H8" s="77">
        <f t="shared" si="0"/>
        <v>8</v>
      </c>
    </row>
    <row r="9" spans="2:8" ht="12.75">
      <c r="B9" s="101">
        <v>3</v>
      </c>
      <c r="C9" s="76" t="s">
        <v>149</v>
      </c>
      <c r="D9" s="103">
        <v>2</v>
      </c>
      <c r="E9" s="77">
        <v>4</v>
      </c>
      <c r="F9" s="77">
        <v>3</v>
      </c>
      <c r="G9" s="77">
        <v>4</v>
      </c>
      <c r="H9" s="77">
        <f t="shared" si="0"/>
        <v>13</v>
      </c>
    </row>
    <row r="10" spans="2:8" ht="12.75">
      <c r="B10" s="101">
        <v>4</v>
      </c>
      <c r="C10" s="76" t="s">
        <v>143</v>
      </c>
      <c r="D10" s="103">
        <v>5</v>
      </c>
      <c r="E10" s="77">
        <v>5</v>
      </c>
      <c r="F10" s="77">
        <v>5</v>
      </c>
      <c r="G10" s="77">
        <v>5</v>
      </c>
      <c r="H10" s="77">
        <f t="shared" si="0"/>
        <v>20</v>
      </c>
    </row>
    <row r="11" spans="2:8" ht="12.75">
      <c r="B11" s="101">
        <v>5</v>
      </c>
      <c r="C11" s="76" t="s">
        <v>148</v>
      </c>
      <c r="D11" s="103">
        <v>4</v>
      </c>
      <c r="E11" s="77">
        <v>8</v>
      </c>
      <c r="F11" s="77">
        <v>4</v>
      </c>
      <c r="G11" s="77">
        <v>6</v>
      </c>
      <c r="H11" s="77">
        <f t="shared" si="0"/>
        <v>22</v>
      </c>
    </row>
    <row r="12" spans="2:8" ht="12.75">
      <c r="B12" s="101">
        <v>6</v>
      </c>
      <c r="C12" s="76" t="s">
        <v>142</v>
      </c>
      <c r="D12" s="103">
        <v>7</v>
      </c>
      <c r="E12" s="77">
        <v>7</v>
      </c>
      <c r="F12" s="77">
        <v>7</v>
      </c>
      <c r="G12" s="77">
        <v>2</v>
      </c>
      <c r="H12" s="77">
        <f t="shared" si="0"/>
        <v>23</v>
      </c>
    </row>
    <row r="13" spans="2:8" ht="12.75">
      <c r="B13" s="101">
        <v>7</v>
      </c>
      <c r="C13" s="76" t="s">
        <v>145</v>
      </c>
      <c r="D13" s="103">
        <v>6</v>
      </c>
      <c r="E13" s="77">
        <v>3</v>
      </c>
      <c r="F13" s="77">
        <v>8</v>
      </c>
      <c r="G13" s="77">
        <v>7</v>
      </c>
      <c r="H13" s="77">
        <f t="shared" si="0"/>
        <v>24</v>
      </c>
    </row>
    <row r="14" spans="2:8" ht="12.75">
      <c r="B14" s="101">
        <v>8</v>
      </c>
      <c r="C14" s="76" t="s">
        <v>144</v>
      </c>
      <c r="D14" s="103">
        <v>8</v>
      </c>
      <c r="E14" s="77">
        <v>6</v>
      </c>
      <c r="F14" s="77">
        <v>6</v>
      </c>
      <c r="G14" s="77">
        <v>8</v>
      </c>
      <c r="H14" s="77">
        <f t="shared" si="0"/>
        <v>28</v>
      </c>
    </row>
    <row r="15" spans="2:8" ht="12.75">
      <c r="B15" s="102">
        <v>9</v>
      </c>
      <c r="C15" s="105" t="s">
        <v>141</v>
      </c>
      <c r="D15" s="104" t="s">
        <v>135</v>
      </c>
      <c r="E15" s="94" t="s">
        <v>125</v>
      </c>
      <c r="F15" s="94" t="s">
        <v>258</v>
      </c>
      <c r="G15" s="94" t="s">
        <v>125</v>
      </c>
      <c r="H15" s="94">
        <v>40</v>
      </c>
    </row>
    <row r="16" spans="2:8" ht="12.75">
      <c r="B16" s="112"/>
      <c r="C16" s="138"/>
      <c r="D16" s="112"/>
      <c r="E16" s="112"/>
      <c r="F16" s="112"/>
      <c r="G16" s="112"/>
      <c r="H16" s="112"/>
    </row>
    <row r="17" ht="12.75">
      <c r="B17" s="87" t="s">
        <v>166</v>
      </c>
    </row>
  </sheetData>
  <sheetProtection/>
  <hyperlinks>
    <hyperlink ref="B17" r:id="rId1" display="http://www.larchmontyc.org/racing/memday-results.htm"/>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codeName="Sheet7"/>
  <dimension ref="A1:IV26"/>
  <sheetViews>
    <sheetView zoomScalePageLayoutView="0" workbookViewId="0" topLeftCell="A1">
      <selection activeCell="E6" sqref="E6"/>
    </sheetView>
  </sheetViews>
  <sheetFormatPr defaultColWidth="12.57421875" defaultRowHeight="15" customHeight="1"/>
  <cols>
    <col min="1" max="1" width="7.421875" style="122" customWidth="1"/>
    <col min="2" max="2" width="6.7109375" style="122" customWidth="1"/>
    <col min="3" max="3" width="7.28125" style="123" bestFit="1" customWidth="1"/>
    <col min="4" max="4" width="14.421875" style="124" bestFit="1" customWidth="1"/>
    <col min="5" max="5" width="14.7109375" style="124" bestFit="1" customWidth="1"/>
    <col min="6" max="6" width="9.57421875" style="123" bestFit="1" customWidth="1"/>
    <col min="7" max="7" width="9.28125" style="123" bestFit="1" customWidth="1"/>
    <col min="8" max="8" width="8.8515625" style="123" customWidth="1"/>
    <col min="9" max="11" width="9.28125" style="123" bestFit="1" customWidth="1"/>
    <col min="12" max="12" width="7.140625" style="123" bestFit="1" customWidth="1"/>
    <col min="13" max="16384" width="12.57421875" style="124" customWidth="1"/>
  </cols>
  <sheetData>
    <row r="1" ht="15" customHeight="1">
      <c r="B1" s="55" t="s">
        <v>222</v>
      </c>
    </row>
    <row r="2" ht="15" customHeight="1">
      <c r="B2" s="116" t="s">
        <v>224</v>
      </c>
    </row>
    <row r="3" ht="15" customHeight="1">
      <c r="B3" s="125" t="s">
        <v>226</v>
      </c>
    </row>
    <row r="4" ht="15" customHeight="1">
      <c r="B4" s="123"/>
    </row>
    <row r="5" ht="15" customHeight="1">
      <c r="B5" s="126" t="s">
        <v>225</v>
      </c>
    </row>
    <row r="6" ht="15" customHeight="1">
      <c r="B6" s="126" t="s">
        <v>227</v>
      </c>
    </row>
    <row r="8" ht="15" customHeight="1">
      <c r="B8" s="127"/>
    </row>
    <row r="9" spans="1:256" ht="15" customHeight="1">
      <c r="A9" s="127"/>
      <c r="B9" s="128" t="s">
        <v>228</v>
      </c>
      <c r="C9" s="129" t="s">
        <v>229</v>
      </c>
      <c r="D9" s="129" t="s">
        <v>230</v>
      </c>
      <c r="E9" s="129" t="s">
        <v>231</v>
      </c>
      <c r="F9" s="129" t="s">
        <v>232</v>
      </c>
      <c r="G9" s="129" t="s">
        <v>126</v>
      </c>
      <c r="H9" s="129" t="s">
        <v>127</v>
      </c>
      <c r="I9" s="129" t="s">
        <v>128</v>
      </c>
      <c r="J9" s="129" t="s">
        <v>138</v>
      </c>
      <c r="K9" s="129" t="s">
        <v>233</v>
      </c>
      <c r="L9" s="129" t="s">
        <v>129</v>
      </c>
      <c r="M9" s="130"/>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row>
    <row r="10" spans="1:13" ht="15" customHeight="1">
      <c r="A10" s="127"/>
      <c r="B10" s="131">
        <v>1</v>
      </c>
      <c r="C10" s="132">
        <v>221</v>
      </c>
      <c r="D10" s="133" t="s">
        <v>234</v>
      </c>
      <c r="E10" s="132" t="s">
        <v>235</v>
      </c>
      <c r="F10" s="132" t="s">
        <v>236</v>
      </c>
      <c r="G10" s="132">
        <v>2</v>
      </c>
      <c r="H10" s="132">
        <v>1</v>
      </c>
      <c r="I10" s="131">
        <v>2</v>
      </c>
      <c r="J10" s="132">
        <v>2</v>
      </c>
      <c r="K10" s="133">
        <v>1</v>
      </c>
      <c r="L10" s="132">
        <v>8</v>
      </c>
      <c r="M10" s="134"/>
    </row>
    <row r="11" spans="1:13" ht="15" customHeight="1">
      <c r="A11" s="127"/>
      <c r="B11" s="131">
        <v>2</v>
      </c>
      <c r="C11" s="132">
        <v>25</v>
      </c>
      <c r="D11" s="133" t="s">
        <v>237</v>
      </c>
      <c r="E11" s="132" t="s">
        <v>238</v>
      </c>
      <c r="F11" s="132" t="s">
        <v>236</v>
      </c>
      <c r="G11" s="132">
        <v>1</v>
      </c>
      <c r="H11" s="132">
        <v>3</v>
      </c>
      <c r="I11" s="131">
        <v>1</v>
      </c>
      <c r="J11" s="132">
        <v>3</v>
      </c>
      <c r="K11" s="133">
        <v>3</v>
      </c>
      <c r="L11" s="132">
        <v>11</v>
      </c>
      <c r="M11" s="134"/>
    </row>
    <row r="12" spans="1:13" ht="15" customHeight="1">
      <c r="A12" s="127"/>
      <c r="B12" s="131">
        <v>3</v>
      </c>
      <c r="C12" s="132">
        <v>246</v>
      </c>
      <c r="D12" s="133" t="s">
        <v>239</v>
      </c>
      <c r="E12" s="132" t="s">
        <v>240</v>
      </c>
      <c r="F12" s="132" t="s">
        <v>241</v>
      </c>
      <c r="G12" s="132">
        <v>4</v>
      </c>
      <c r="H12" s="132">
        <v>4</v>
      </c>
      <c r="I12" s="131">
        <v>4</v>
      </c>
      <c r="J12" s="132">
        <v>1</v>
      </c>
      <c r="K12" s="133">
        <v>2</v>
      </c>
      <c r="L12" s="132">
        <v>15</v>
      </c>
      <c r="M12" s="134"/>
    </row>
    <row r="13" spans="1:13" ht="15" customHeight="1">
      <c r="A13" s="127"/>
      <c r="B13" s="131">
        <v>4</v>
      </c>
      <c r="C13" s="132">
        <v>182</v>
      </c>
      <c r="D13" s="133" t="s">
        <v>242</v>
      </c>
      <c r="E13" s="132" t="s">
        <v>243</v>
      </c>
      <c r="F13" s="132" t="s">
        <v>236</v>
      </c>
      <c r="G13" s="132">
        <v>3</v>
      </c>
      <c r="H13" s="132">
        <v>2</v>
      </c>
      <c r="I13" s="131">
        <v>3</v>
      </c>
      <c r="J13" s="132" t="s">
        <v>244</v>
      </c>
      <c r="K13" s="133">
        <v>4</v>
      </c>
      <c r="L13" s="132">
        <v>25</v>
      </c>
      <c r="M13" s="134"/>
    </row>
    <row r="14" spans="1:13" ht="15" customHeight="1">
      <c r="A14" s="127"/>
      <c r="B14" s="131">
        <v>5</v>
      </c>
      <c r="C14" s="132">
        <v>87</v>
      </c>
      <c r="D14" s="133" t="s">
        <v>245</v>
      </c>
      <c r="E14" s="132" t="s">
        <v>246</v>
      </c>
      <c r="F14" s="132" t="s">
        <v>241</v>
      </c>
      <c r="G14" s="132">
        <v>6</v>
      </c>
      <c r="H14" s="132">
        <v>5</v>
      </c>
      <c r="I14" s="131">
        <v>6</v>
      </c>
      <c r="J14" s="132">
        <v>5</v>
      </c>
      <c r="K14" s="133">
        <v>5</v>
      </c>
      <c r="L14" s="132">
        <v>27</v>
      </c>
      <c r="M14" s="134"/>
    </row>
    <row r="15" spans="1:13" ht="15" customHeight="1">
      <c r="A15" s="127"/>
      <c r="B15" s="131">
        <v>6</v>
      </c>
      <c r="C15" s="132">
        <v>83</v>
      </c>
      <c r="D15" s="133" t="s">
        <v>247</v>
      </c>
      <c r="E15" s="132" t="s">
        <v>248</v>
      </c>
      <c r="F15" s="132" t="s">
        <v>241</v>
      </c>
      <c r="G15" s="132">
        <v>8</v>
      </c>
      <c r="H15" s="132">
        <v>7</v>
      </c>
      <c r="I15" s="131">
        <v>8</v>
      </c>
      <c r="J15" s="132">
        <v>4</v>
      </c>
      <c r="K15" s="133">
        <v>8</v>
      </c>
      <c r="L15" s="132">
        <v>35</v>
      </c>
      <c r="M15" s="134"/>
    </row>
    <row r="16" spans="1:13" ht="15" customHeight="1">
      <c r="A16" s="127"/>
      <c r="B16" s="131">
        <v>7</v>
      </c>
      <c r="C16" s="132">
        <v>70</v>
      </c>
      <c r="D16" s="133" t="s">
        <v>249</v>
      </c>
      <c r="E16" s="132" t="s">
        <v>250</v>
      </c>
      <c r="F16" s="132" t="s">
        <v>236</v>
      </c>
      <c r="G16" s="132">
        <v>7</v>
      </c>
      <c r="H16" s="132">
        <v>6</v>
      </c>
      <c r="I16" s="131">
        <v>5</v>
      </c>
      <c r="J16" s="132" t="s">
        <v>244</v>
      </c>
      <c r="K16" s="133">
        <v>6</v>
      </c>
      <c r="L16" s="132">
        <v>37</v>
      </c>
      <c r="M16" s="134"/>
    </row>
    <row r="17" spans="1:13" ht="15" customHeight="1">
      <c r="A17" s="127"/>
      <c r="B17" s="131">
        <v>8</v>
      </c>
      <c r="C17" s="132">
        <v>228</v>
      </c>
      <c r="D17" s="133" t="s">
        <v>251</v>
      </c>
      <c r="E17" s="132" t="s">
        <v>252</v>
      </c>
      <c r="F17" s="132" t="s">
        <v>241</v>
      </c>
      <c r="G17" s="132">
        <v>9</v>
      </c>
      <c r="H17" s="132" t="s">
        <v>135</v>
      </c>
      <c r="I17" s="131">
        <v>7</v>
      </c>
      <c r="J17" s="132">
        <v>6</v>
      </c>
      <c r="K17" s="133">
        <v>7</v>
      </c>
      <c r="L17" s="132">
        <v>42</v>
      </c>
      <c r="M17" s="134"/>
    </row>
    <row r="18" spans="1:13" ht="15" customHeight="1">
      <c r="A18" s="127"/>
      <c r="B18" s="131">
        <v>9</v>
      </c>
      <c r="C18" s="132">
        <v>206</v>
      </c>
      <c r="D18" s="133" t="s">
        <v>253</v>
      </c>
      <c r="E18" s="132" t="s">
        <v>254</v>
      </c>
      <c r="F18" s="132" t="s">
        <v>241</v>
      </c>
      <c r="G18" s="132">
        <v>10</v>
      </c>
      <c r="H18" s="132">
        <v>8</v>
      </c>
      <c r="I18" s="131" t="s">
        <v>255</v>
      </c>
      <c r="J18" s="132">
        <v>8</v>
      </c>
      <c r="K18" s="133">
        <v>9</v>
      </c>
      <c r="L18" s="132">
        <v>48</v>
      </c>
      <c r="M18" s="134"/>
    </row>
    <row r="19" spans="1:13" ht="15" customHeight="1">
      <c r="A19" s="127"/>
      <c r="B19" s="131">
        <v>10</v>
      </c>
      <c r="C19" s="132">
        <v>183</v>
      </c>
      <c r="D19" s="133" t="s">
        <v>256</v>
      </c>
      <c r="E19" s="132" t="s">
        <v>257</v>
      </c>
      <c r="F19" s="132" t="s">
        <v>236</v>
      </c>
      <c r="G19" s="132" t="s">
        <v>258</v>
      </c>
      <c r="H19" s="132" t="s">
        <v>258</v>
      </c>
      <c r="I19" s="131">
        <v>10</v>
      </c>
      <c r="J19" s="132">
        <v>7</v>
      </c>
      <c r="K19" s="133">
        <v>10</v>
      </c>
      <c r="L19" s="132">
        <v>53</v>
      </c>
      <c r="M19" s="134"/>
    </row>
    <row r="20" spans="1:13" ht="15" customHeight="1">
      <c r="A20" s="127"/>
      <c r="B20" s="131">
        <v>11</v>
      </c>
      <c r="C20" s="132">
        <v>117</v>
      </c>
      <c r="D20" s="133"/>
      <c r="E20" s="132" t="s">
        <v>259</v>
      </c>
      <c r="F20" s="132" t="s">
        <v>236</v>
      </c>
      <c r="G20" s="132">
        <v>11</v>
      </c>
      <c r="H20" s="132">
        <v>9</v>
      </c>
      <c r="I20" s="131" t="s">
        <v>135</v>
      </c>
      <c r="J20" s="132">
        <v>9</v>
      </c>
      <c r="K20" s="133" t="s">
        <v>125</v>
      </c>
      <c r="L20" s="132">
        <v>55</v>
      </c>
      <c r="M20" s="134"/>
    </row>
    <row r="21" spans="1:13" ht="15" customHeight="1">
      <c r="A21" s="127"/>
      <c r="B21" s="135">
        <v>12</v>
      </c>
      <c r="C21" s="136">
        <v>61</v>
      </c>
      <c r="D21" s="137" t="s">
        <v>260</v>
      </c>
      <c r="E21" s="136" t="s">
        <v>261</v>
      </c>
      <c r="F21" s="136" t="s">
        <v>241</v>
      </c>
      <c r="G21" s="136">
        <v>5</v>
      </c>
      <c r="H21" s="136" t="s">
        <v>258</v>
      </c>
      <c r="I21" s="135" t="s">
        <v>258</v>
      </c>
      <c r="J21" s="136" t="s">
        <v>258</v>
      </c>
      <c r="K21" s="137" t="s">
        <v>258</v>
      </c>
      <c r="L21" s="136">
        <v>57</v>
      </c>
      <c r="M21" s="134"/>
    </row>
    <row r="22" spans="2:13" ht="15" customHeight="1">
      <c r="B22" s="127"/>
      <c r="C22" s="130"/>
      <c r="D22" s="134"/>
      <c r="E22" s="134"/>
      <c r="F22" s="130"/>
      <c r="G22" s="130"/>
      <c r="H22" s="130"/>
      <c r="I22" s="130"/>
      <c r="J22" s="130"/>
      <c r="K22" s="130"/>
      <c r="L22" s="130"/>
      <c r="M22" s="134"/>
    </row>
    <row r="23" spans="3:13" ht="15" customHeight="1">
      <c r="C23" s="130"/>
      <c r="D23" s="134"/>
      <c r="E23" s="134"/>
      <c r="F23" s="130"/>
      <c r="G23" s="130"/>
      <c r="H23" s="130"/>
      <c r="I23" s="130"/>
      <c r="J23" s="130"/>
      <c r="K23" s="130"/>
      <c r="L23" s="130"/>
      <c r="M23" s="134"/>
    </row>
    <row r="24" spans="3:13" ht="15" customHeight="1">
      <c r="C24" s="130"/>
      <c r="D24" s="134"/>
      <c r="E24" s="134"/>
      <c r="F24" s="130"/>
      <c r="G24" s="130"/>
      <c r="H24" s="130"/>
      <c r="I24" s="130"/>
      <c r="J24" s="130"/>
      <c r="K24" s="130"/>
      <c r="L24" s="130"/>
      <c r="M24" s="134"/>
    </row>
    <row r="25" spans="3:13" ht="15" customHeight="1">
      <c r="C25" s="130"/>
      <c r="D25" s="134"/>
      <c r="E25" s="134"/>
      <c r="F25" s="130"/>
      <c r="G25" s="130"/>
      <c r="H25" s="130"/>
      <c r="I25" s="130"/>
      <c r="J25" s="130"/>
      <c r="K25" s="130"/>
      <c r="L25" s="130"/>
      <c r="M25" s="134"/>
    </row>
    <row r="26" spans="3:12" ht="15" customHeight="1">
      <c r="C26" s="130"/>
      <c r="D26" s="134"/>
      <c r="E26" s="134"/>
      <c r="F26" s="130"/>
      <c r="G26" s="130"/>
      <c r="H26" s="130"/>
      <c r="I26" s="130"/>
      <c r="J26" s="130"/>
      <c r="K26" s="130"/>
      <c r="L26" s="130"/>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pageSetUpPr fitToPage="1"/>
  </sheetPr>
  <dimension ref="B2:O26"/>
  <sheetViews>
    <sheetView zoomScalePageLayoutView="0" workbookViewId="0" topLeftCell="A2">
      <selection activeCell="B27" sqref="B27"/>
    </sheetView>
  </sheetViews>
  <sheetFormatPr defaultColWidth="9.140625" defaultRowHeight="12.75"/>
  <cols>
    <col min="1" max="1" width="2.57421875" style="16" customWidth="1"/>
    <col min="2" max="2" width="5.28125" style="42" customWidth="1"/>
    <col min="3" max="3" width="4.7109375" style="42" bestFit="1" customWidth="1"/>
    <col min="4" max="4" width="18.8515625" style="16" customWidth="1"/>
    <col min="5" max="5" width="27.00390625" style="16" customWidth="1"/>
    <col min="6" max="6" width="4.57421875" style="42" bestFit="1" customWidth="1"/>
    <col min="7" max="15" width="6.28125" style="42" customWidth="1"/>
    <col min="16" max="16384" width="9.140625" style="16" customWidth="1"/>
  </cols>
  <sheetData>
    <row r="2" ht="15.75">
      <c r="B2" s="55" t="s">
        <v>297</v>
      </c>
    </row>
    <row r="3" ht="12.75">
      <c r="B3" s="116" t="s">
        <v>298</v>
      </c>
    </row>
    <row r="4" spans="2:15" s="61" customFormat="1" ht="12.75" customHeight="1">
      <c r="B4" s="99" t="s">
        <v>314</v>
      </c>
      <c r="C4" s="58"/>
      <c r="F4" s="58"/>
      <c r="G4" s="58"/>
      <c r="H4" s="58"/>
      <c r="I4" s="58"/>
      <c r="J4" s="58"/>
      <c r="K4" s="58"/>
      <c r="L4" s="58"/>
      <c r="M4" s="58"/>
      <c r="N4" s="58"/>
      <c r="O4" s="58"/>
    </row>
    <row r="5" spans="2:15" s="61" customFormat="1" ht="12.75" customHeight="1">
      <c r="B5" s="58"/>
      <c r="C5" s="58"/>
      <c r="F5" s="58"/>
      <c r="G5" s="111">
        <v>38185</v>
      </c>
      <c r="H5" s="108"/>
      <c r="I5" s="111">
        <v>38186</v>
      </c>
      <c r="J5" s="108"/>
      <c r="K5" s="111">
        <v>38192</v>
      </c>
      <c r="L5" s="98"/>
      <c r="M5" s="113">
        <v>38193</v>
      </c>
      <c r="N5" s="108"/>
      <c r="O5" s="58"/>
    </row>
    <row r="6" spans="2:15" s="61" customFormat="1" ht="11.25">
      <c r="B6" s="83"/>
      <c r="C6" s="83" t="s">
        <v>300</v>
      </c>
      <c r="D6" s="83" t="s">
        <v>231</v>
      </c>
      <c r="E6" s="83" t="s">
        <v>299</v>
      </c>
      <c r="F6" s="83"/>
      <c r="G6" s="83" t="s">
        <v>126</v>
      </c>
      <c r="H6" s="83" t="s">
        <v>127</v>
      </c>
      <c r="I6" s="83" t="s">
        <v>128</v>
      </c>
      <c r="J6" s="83" t="s">
        <v>138</v>
      </c>
      <c r="K6" s="83" t="s">
        <v>233</v>
      </c>
      <c r="L6" s="94" t="s">
        <v>301</v>
      </c>
      <c r="M6" s="94" t="s">
        <v>302</v>
      </c>
      <c r="N6" s="94" t="s">
        <v>303</v>
      </c>
      <c r="O6" s="83" t="s">
        <v>129</v>
      </c>
    </row>
    <row r="7" spans="2:15" s="61" customFormat="1" ht="11.25">
      <c r="B7" s="101">
        <v>1</v>
      </c>
      <c r="C7" s="77">
        <v>221</v>
      </c>
      <c r="D7" s="109" t="s">
        <v>277</v>
      </c>
      <c r="E7" s="109" t="s">
        <v>278</v>
      </c>
      <c r="F7" s="103" t="s">
        <v>174</v>
      </c>
      <c r="G7" s="103">
        <v>2</v>
      </c>
      <c r="H7" s="77">
        <v>2</v>
      </c>
      <c r="I7" s="77">
        <v>5</v>
      </c>
      <c r="J7" s="77">
        <v>1</v>
      </c>
      <c r="K7" s="77">
        <v>6</v>
      </c>
      <c r="L7" s="77">
        <v>1</v>
      </c>
      <c r="M7" s="77">
        <v>3</v>
      </c>
      <c r="N7" s="77">
        <v>5</v>
      </c>
      <c r="O7" s="73">
        <v>19</v>
      </c>
    </row>
    <row r="8" spans="2:15" s="61" customFormat="1" ht="11.25">
      <c r="B8" s="101">
        <v>2</v>
      </c>
      <c r="C8" s="77">
        <v>231</v>
      </c>
      <c r="D8" s="109" t="s">
        <v>304</v>
      </c>
      <c r="E8" s="109" t="s">
        <v>308</v>
      </c>
      <c r="F8" s="103" t="s">
        <v>174</v>
      </c>
      <c r="G8" s="103">
        <v>5</v>
      </c>
      <c r="H8" s="77">
        <v>1</v>
      </c>
      <c r="I8" s="77">
        <v>1</v>
      </c>
      <c r="J8" s="77">
        <v>3</v>
      </c>
      <c r="K8" s="77">
        <v>2</v>
      </c>
      <c r="L8" s="77">
        <v>3</v>
      </c>
      <c r="M8" s="77">
        <v>4</v>
      </c>
      <c r="N8" s="77">
        <v>6</v>
      </c>
      <c r="O8" s="77">
        <v>19</v>
      </c>
    </row>
    <row r="9" spans="2:15" s="61" customFormat="1" ht="11.25">
      <c r="B9" s="101">
        <v>3</v>
      </c>
      <c r="C9" s="77">
        <v>182</v>
      </c>
      <c r="D9" s="109" t="s">
        <v>283</v>
      </c>
      <c r="E9" s="109"/>
      <c r="F9" s="103" t="s">
        <v>174</v>
      </c>
      <c r="G9" s="103">
        <v>4</v>
      </c>
      <c r="H9" s="77">
        <v>5</v>
      </c>
      <c r="I9" s="77">
        <v>2</v>
      </c>
      <c r="J9" s="77">
        <v>4</v>
      </c>
      <c r="K9" s="77">
        <v>9</v>
      </c>
      <c r="L9" s="77">
        <v>6</v>
      </c>
      <c r="M9" s="77">
        <v>1</v>
      </c>
      <c r="N9" s="77">
        <v>4</v>
      </c>
      <c r="O9" s="77">
        <v>26</v>
      </c>
    </row>
    <row r="10" spans="2:15" s="61" customFormat="1" ht="11.25">
      <c r="B10" s="101">
        <v>4</v>
      </c>
      <c r="C10" s="77">
        <v>49</v>
      </c>
      <c r="D10" s="109" t="s">
        <v>284</v>
      </c>
      <c r="E10" s="109" t="s">
        <v>285</v>
      </c>
      <c r="F10" s="103" t="s">
        <v>174</v>
      </c>
      <c r="G10" s="103">
        <v>8</v>
      </c>
      <c r="H10" s="77">
        <v>4</v>
      </c>
      <c r="I10" s="77">
        <v>7</v>
      </c>
      <c r="J10" s="77">
        <v>5</v>
      </c>
      <c r="K10" s="77">
        <v>1</v>
      </c>
      <c r="L10" s="77">
        <v>5</v>
      </c>
      <c r="M10" s="77">
        <v>2</v>
      </c>
      <c r="N10" s="77">
        <v>3</v>
      </c>
      <c r="O10" s="77">
        <v>27</v>
      </c>
    </row>
    <row r="11" spans="2:15" s="61" customFormat="1" ht="11.25">
      <c r="B11" s="101">
        <v>5</v>
      </c>
      <c r="C11" s="77">
        <v>25</v>
      </c>
      <c r="D11" s="109" t="s">
        <v>281</v>
      </c>
      <c r="E11" s="109" t="s">
        <v>282</v>
      </c>
      <c r="F11" s="103" t="s">
        <v>174</v>
      </c>
      <c r="G11" s="103">
        <v>1</v>
      </c>
      <c r="H11" s="77">
        <v>6</v>
      </c>
      <c r="I11" s="77">
        <v>6</v>
      </c>
      <c r="J11" s="77">
        <v>6</v>
      </c>
      <c r="K11" s="77">
        <v>4</v>
      </c>
      <c r="L11" s="77">
        <v>4</v>
      </c>
      <c r="M11" s="77">
        <v>6</v>
      </c>
      <c r="N11" s="77">
        <v>1</v>
      </c>
      <c r="O11" s="77">
        <v>28</v>
      </c>
    </row>
    <row r="12" spans="2:15" s="61" customFormat="1" ht="11.25">
      <c r="B12" s="101">
        <v>6</v>
      </c>
      <c r="C12" s="77">
        <v>106</v>
      </c>
      <c r="D12" s="109" t="s">
        <v>279</v>
      </c>
      <c r="E12" s="109" t="s">
        <v>280</v>
      </c>
      <c r="F12" s="103" t="s">
        <v>174</v>
      </c>
      <c r="G12" s="103">
        <v>3</v>
      </c>
      <c r="H12" s="77">
        <v>3</v>
      </c>
      <c r="I12" s="77">
        <v>3</v>
      </c>
      <c r="J12" s="77">
        <v>2</v>
      </c>
      <c r="K12" s="77">
        <v>7</v>
      </c>
      <c r="L12" s="77">
        <v>2</v>
      </c>
      <c r="M12" s="77">
        <v>8</v>
      </c>
      <c r="N12" s="77">
        <v>10</v>
      </c>
      <c r="O12" s="77">
        <v>28</v>
      </c>
    </row>
    <row r="13" spans="2:15" s="61" customFormat="1" ht="11.25">
      <c r="B13" s="101">
        <v>7</v>
      </c>
      <c r="C13" s="77">
        <v>117</v>
      </c>
      <c r="D13" s="109" t="s">
        <v>286</v>
      </c>
      <c r="E13" s="109" t="s">
        <v>287</v>
      </c>
      <c r="F13" s="103" t="s">
        <v>174</v>
      </c>
      <c r="G13" s="103">
        <v>6</v>
      </c>
      <c r="H13" s="77">
        <v>7</v>
      </c>
      <c r="I13" s="77">
        <v>4</v>
      </c>
      <c r="J13" s="77" t="s">
        <v>125</v>
      </c>
      <c r="K13" s="77">
        <v>3</v>
      </c>
      <c r="L13" s="77">
        <v>7</v>
      </c>
      <c r="M13" s="77">
        <v>5</v>
      </c>
      <c r="N13" s="77">
        <v>2</v>
      </c>
      <c r="O13" s="77">
        <v>34</v>
      </c>
    </row>
    <row r="14" spans="2:15" s="61" customFormat="1" ht="11.25">
      <c r="B14" s="101">
        <v>8</v>
      </c>
      <c r="C14" s="77">
        <v>70</v>
      </c>
      <c r="D14" s="109" t="s">
        <v>305</v>
      </c>
      <c r="E14" s="109" t="s">
        <v>306</v>
      </c>
      <c r="F14" s="103" t="s">
        <v>174</v>
      </c>
      <c r="G14" s="103">
        <v>7</v>
      </c>
      <c r="H14" s="77">
        <v>8</v>
      </c>
      <c r="I14" s="77">
        <v>13</v>
      </c>
      <c r="J14" s="77">
        <v>9</v>
      </c>
      <c r="K14" s="77">
        <v>5</v>
      </c>
      <c r="L14" s="77">
        <v>10</v>
      </c>
      <c r="M14" s="77">
        <v>10</v>
      </c>
      <c r="N14" s="77">
        <v>11</v>
      </c>
      <c r="O14" s="77">
        <v>60</v>
      </c>
    </row>
    <row r="15" spans="2:15" s="61" customFormat="1" ht="11.25">
      <c r="B15" s="101">
        <v>9</v>
      </c>
      <c r="C15" s="77">
        <v>176</v>
      </c>
      <c r="D15" s="109" t="s">
        <v>317</v>
      </c>
      <c r="E15" s="109" t="s">
        <v>309</v>
      </c>
      <c r="F15" s="103" t="s">
        <v>174</v>
      </c>
      <c r="G15" s="103">
        <v>10</v>
      </c>
      <c r="H15" s="77">
        <v>9</v>
      </c>
      <c r="I15" s="77">
        <v>9</v>
      </c>
      <c r="J15" s="77">
        <v>10</v>
      </c>
      <c r="K15" s="77">
        <v>11</v>
      </c>
      <c r="L15" s="77">
        <v>8</v>
      </c>
      <c r="M15" s="77">
        <v>7</v>
      </c>
      <c r="N15" s="77">
        <v>7</v>
      </c>
      <c r="O15" s="77">
        <v>60</v>
      </c>
    </row>
    <row r="16" spans="2:15" s="61" customFormat="1" ht="11.25">
      <c r="B16" s="101">
        <v>10</v>
      </c>
      <c r="C16" s="77">
        <v>142</v>
      </c>
      <c r="D16" s="109" t="s">
        <v>289</v>
      </c>
      <c r="E16" s="109"/>
      <c r="F16" s="103" t="s">
        <v>174</v>
      </c>
      <c r="G16" s="103">
        <v>13</v>
      </c>
      <c r="H16" s="77">
        <v>10</v>
      </c>
      <c r="I16" s="77">
        <v>10</v>
      </c>
      <c r="J16" s="77">
        <v>7</v>
      </c>
      <c r="K16" s="77">
        <v>8</v>
      </c>
      <c r="L16" s="77">
        <v>9</v>
      </c>
      <c r="M16" s="77">
        <v>12</v>
      </c>
      <c r="N16" s="77">
        <v>12</v>
      </c>
      <c r="O16" s="77">
        <v>68</v>
      </c>
    </row>
    <row r="17" spans="2:15" s="61" customFormat="1" ht="11.25">
      <c r="B17" s="101">
        <v>11</v>
      </c>
      <c r="C17" s="77">
        <v>197</v>
      </c>
      <c r="D17" s="109" t="s">
        <v>288</v>
      </c>
      <c r="E17" s="109"/>
      <c r="F17" s="103" t="s">
        <v>174</v>
      </c>
      <c r="G17" s="103">
        <v>11</v>
      </c>
      <c r="H17" s="77">
        <v>11</v>
      </c>
      <c r="I17" s="77">
        <v>15</v>
      </c>
      <c r="J17" s="77">
        <v>12</v>
      </c>
      <c r="K17" s="77">
        <v>13</v>
      </c>
      <c r="L17" s="77">
        <v>11</v>
      </c>
      <c r="M17" s="77">
        <v>9</v>
      </c>
      <c r="N17" s="77">
        <v>8</v>
      </c>
      <c r="O17" s="77">
        <v>75</v>
      </c>
    </row>
    <row r="18" spans="2:15" s="61" customFormat="1" ht="11.25">
      <c r="B18" s="101">
        <v>12</v>
      </c>
      <c r="C18" s="77">
        <v>183</v>
      </c>
      <c r="D18" s="109" t="s">
        <v>290</v>
      </c>
      <c r="E18" s="109" t="s">
        <v>291</v>
      </c>
      <c r="F18" s="103" t="s">
        <v>174</v>
      </c>
      <c r="G18" s="103">
        <v>12</v>
      </c>
      <c r="H18" s="77">
        <v>12</v>
      </c>
      <c r="I18" s="77">
        <v>8</v>
      </c>
      <c r="J18" s="77">
        <v>13</v>
      </c>
      <c r="K18" s="77">
        <v>14</v>
      </c>
      <c r="L18" s="77">
        <v>13</v>
      </c>
      <c r="M18" s="77">
        <v>13</v>
      </c>
      <c r="N18" s="77">
        <v>13</v>
      </c>
      <c r="O18" s="77">
        <v>84</v>
      </c>
    </row>
    <row r="19" spans="2:15" s="61" customFormat="1" ht="11.25">
      <c r="B19" s="101">
        <v>13</v>
      </c>
      <c r="C19" s="77">
        <v>38</v>
      </c>
      <c r="D19" s="76" t="s">
        <v>319</v>
      </c>
      <c r="E19" s="109" t="s">
        <v>294</v>
      </c>
      <c r="F19" s="103" t="s">
        <v>174</v>
      </c>
      <c r="G19" s="103">
        <v>15</v>
      </c>
      <c r="H19" s="77">
        <v>15</v>
      </c>
      <c r="I19" s="77">
        <v>17</v>
      </c>
      <c r="J19" s="77">
        <v>16</v>
      </c>
      <c r="K19" s="77">
        <v>10</v>
      </c>
      <c r="L19" s="77">
        <v>12</v>
      </c>
      <c r="M19" s="77">
        <v>11</v>
      </c>
      <c r="N19" s="77">
        <v>9</v>
      </c>
      <c r="O19" s="77">
        <v>88</v>
      </c>
    </row>
    <row r="20" spans="2:15" s="61" customFormat="1" ht="11.25">
      <c r="B20" s="101">
        <v>14</v>
      </c>
      <c r="C20" s="77">
        <v>41</v>
      </c>
      <c r="D20" s="109" t="s">
        <v>307</v>
      </c>
      <c r="E20" s="109"/>
      <c r="F20" s="103" t="s">
        <v>174</v>
      </c>
      <c r="G20" s="103">
        <v>9</v>
      </c>
      <c r="H20" s="77">
        <v>13</v>
      </c>
      <c r="I20" s="77">
        <v>11</v>
      </c>
      <c r="J20" s="77">
        <v>14</v>
      </c>
      <c r="K20" s="77">
        <v>12</v>
      </c>
      <c r="L20" s="77" t="s">
        <v>258</v>
      </c>
      <c r="M20" s="77" t="s">
        <v>258</v>
      </c>
      <c r="N20" s="77" t="s">
        <v>258</v>
      </c>
      <c r="O20" s="77">
        <v>97</v>
      </c>
    </row>
    <row r="21" spans="2:15" s="61" customFormat="1" ht="11.25">
      <c r="B21" s="101">
        <v>15</v>
      </c>
      <c r="C21" s="77">
        <v>16</v>
      </c>
      <c r="D21" s="109" t="s">
        <v>292</v>
      </c>
      <c r="E21" s="109" t="s">
        <v>293</v>
      </c>
      <c r="F21" s="103" t="s">
        <v>174</v>
      </c>
      <c r="G21" s="103">
        <v>14</v>
      </c>
      <c r="H21" s="77">
        <v>14</v>
      </c>
      <c r="I21" s="77">
        <v>16</v>
      </c>
      <c r="J21" s="77">
        <v>15</v>
      </c>
      <c r="K21" s="77" t="s">
        <v>258</v>
      </c>
      <c r="L21" s="77" t="s">
        <v>258</v>
      </c>
      <c r="M21" s="77" t="s">
        <v>258</v>
      </c>
      <c r="N21" s="77" t="s">
        <v>258</v>
      </c>
      <c r="O21" s="77">
        <v>116</v>
      </c>
    </row>
    <row r="22" spans="2:15" ht="12.75">
      <c r="B22" s="101">
        <v>16</v>
      </c>
      <c r="C22" s="77">
        <v>26</v>
      </c>
      <c r="D22" s="109" t="s">
        <v>295</v>
      </c>
      <c r="E22" s="109"/>
      <c r="F22" s="103" t="s">
        <v>174</v>
      </c>
      <c r="G22" s="103" t="s">
        <v>258</v>
      </c>
      <c r="H22" s="77" t="s">
        <v>258</v>
      </c>
      <c r="I22" s="77">
        <v>14</v>
      </c>
      <c r="J22" s="77">
        <v>8</v>
      </c>
      <c r="K22" s="77" t="s">
        <v>258</v>
      </c>
      <c r="L22" s="77" t="s">
        <v>258</v>
      </c>
      <c r="M22" s="77" t="s">
        <v>258</v>
      </c>
      <c r="N22" s="77" t="s">
        <v>258</v>
      </c>
      <c r="O22" s="77">
        <v>117</v>
      </c>
    </row>
    <row r="23" spans="2:15" ht="12.75">
      <c r="B23" s="102">
        <v>17</v>
      </c>
      <c r="C23" s="94">
        <v>54</v>
      </c>
      <c r="D23" s="110" t="s">
        <v>296</v>
      </c>
      <c r="E23" s="110"/>
      <c r="F23" s="104" t="s">
        <v>174</v>
      </c>
      <c r="G23" s="104" t="s">
        <v>258</v>
      </c>
      <c r="H23" s="94" t="s">
        <v>258</v>
      </c>
      <c r="I23" s="94">
        <v>12</v>
      </c>
      <c r="J23" s="94">
        <v>11</v>
      </c>
      <c r="K23" s="94" t="s">
        <v>258</v>
      </c>
      <c r="L23" s="94" t="s">
        <v>258</v>
      </c>
      <c r="M23" s="94" t="s">
        <v>258</v>
      </c>
      <c r="N23" s="94" t="s">
        <v>258</v>
      </c>
      <c r="O23" s="94">
        <v>118</v>
      </c>
    </row>
    <row r="25" ht="12.75">
      <c r="B25" s="56" t="s">
        <v>343</v>
      </c>
    </row>
    <row r="26" ht="12.75">
      <c r="B26" s="87" t="s">
        <v>342</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scale="96" r:id="rId2"/>
</worksheet>
</file>

<file path=xl/worksheets/sheet9.xml><?xml version="1.0" encoding="utf-8"?>
<worksheet xmlns="http://schemas.openxmlformats.org/spreadsheetml/2006/main" xmlns:r="http://schemas.openxmlformats.org/officeDocument/2006/relationships">
  <sheetPr codeName="Sheet9"/>
  <dimension ref="B2:H19"/>
  <sheetViews>
    <sheetView zoomScalePageLayoutView="0" workbookViewId="0" topLeftCell="A1">
      <selection activeCell="F27" sqref="F27"/>
    </sheetView>
  </sheetViews>
  <sheetFormatPr defaultColWidth="9.140625" defaultRowHeight="12.75"/>
  <cols>
    <col min="1" max="1" width="9.140625" style="16" customWidth="1"/>
    <col min="2" max="2" width="9.140625" style="42" customWidth="1"/>
    <col min="3" max="3" width="39.140625" style="16" bestFit="1" customWidth="1"/>
    <col min="4" max="8" width="8.140625" style="42" customWidth="1"/>
    <col min="9" max="16384" width="9.140625" style="16" customWidth="1"/>
  </cols>
  <sheetData>
    <row r="2" ht="15.75">
      <c r="B2" s="55" t="s">
        <v>345</v>
      </c>
    </row>
    <row r="3" ht="12.75">
      <c r="B3" s="116" t="s">
        <v>337</v>
      </c>
    </row>
    <row r="4" spans="2:8" s="61" customFormat="1" ht="12.75" customHeight="1">
      <c r="B4" s="99" t="s">
        <v>346</v>
      </c>
      <c r="D4" s="58"/>
      <c r="E4" s="58"/>
      <c r="F4" s="58"/>
      <c r="G4" s="58"/>
      <c r="H4" s="58"/>
    </row>
    <row r="5" spans="2:8" s="61" customFormat="1" ht="12.75" customHeight="1">
      <c r="B5" s="58"/>
      <c r="D5" s="58"/>
      <c r="E5" s="58"/>
      <c r="F5" s="58"/>
      <c r="G5" s="58"/>
      <c r="H5" s="58"/>
    </row>
    <row r="6" spans="2:8" s="61" customFormat="1" ht="11.25">
      <c r="B6" s="83"/>
      <c r="C6" s="73" t="s">
        <v>231</v>
      </c>
      <c r="D6" s="83" t="s">
        <v>126</v>
      </c>
      <c r="E6" s="83" t="s">
        <v>127</v>
      </c>
      <c r="F6" s="83" t="s">
        <v>128</v>
      </c>
      <c r="G6" s="83" t="s">
        <v>138</v>
      </c>
      <c r="H6" s="83" t="s">
        <v>129</v>
      </c>
    </row>
    <row r="7" spans="2:8" s="61" customFormat="1" ht="11.25">
      <c r="B7" s="101">
        <v>1</v>
      </c>
      <c r="C7" s="72" t="s">
        <v>185</v>
      </c>
      <c r="D7" s="103">
        <v>6</v>
      </c>
      <c r="E7" s="77">
        <v>2</v>
      </c>
      <c r="F7" s="77">
        <v>1</v>
      </c>
      <c r="G7" s="77">
        <v>1</v>
      </c>
      <c r="H7" s="77">
        <f>SUM(D7:G7)</f>
        <v>10</v>
      </c>
    </row>
    <row r="8" spans="2:8" s="61" customFormat="1" ht="11.25">
      <c r="B8" s="101">
        <v>2</v>
      </c>
      <c r="C8" s="76" t="s">
        <v>149</v>
      </c>
      <c r="D8" s="103">
        <v>1</v>
      </c>
      <c r="E8" s="77">
        <v>3</v>
      </c>
      <c r="F8" s="77">
        <v>2</v>
      </c>
      <c r="G8" s="77">
        <v>6</v>
      </c>
      <c r="H8" s="77">
        <f>SUM(D8:G8)</f>
        <v>12</v>
      </c>
    </row>
    <row r="9" spans="2:8" s="61" customFormat="1" ht="11.25">
      <c r="B9" s="101">
        <v>3</v>
      </c>
      <c r="C9" s="76" t="s">
        <v>271</v>
      </c>
      <c r="D9" s="103">
        <v>3</v>
      </c>
      <c r="E9" s="77">
        <v>5</v>
      </c>
      <c r="F9" s="77">
        <v>3</v>
      </c>
      <c r="G9" s="77">
        <v>4</v>
      </c>
      <c r="H9" s="77">
        <f>SUM(D9:G9)</f>
        <v>15</v>
      </c>
    </row>
    <row r="10" spans="2:8" s="61" customFormat="1" ht="11.25">
      <c r="B10" s="101">
        <v>4</v>
      </c>
      <c r="C10" s="76" t="s">
        <v>184</v>
      </c>
      <c r="D10" s="103">
        <v>5</v>
      </c>
      <c r="E10" s="77">
        <v>1</v>
      </c>
      <c r="F10" s="77">
        <v>4</v>
      </c>
      <c r="G10" s="77" t="s">
        <v>347</v>
      </c>
      <c r="H10" s="77">
        <f>SUM(D10:G10)+12</f>
        <v>22</v>
      </c>
    </row>
    <row r="11" spans="2:8" s="61" customFormat="1" ht="11.25">
      <c r="B11" s="101">
        <v>5</v>
      </c>
      <c r="C11" s="76" t="s">
        <v>316</v>
      </c>
      <c r="D11" s="103">
        <v>2</v>
      </c>
      <c r="E11" s="77">
        <v>7</v>
      </c>
      <c r="F11" s="77">
        <v>8</v>
      </c>
      <c r="G11" s="77">
        <v>5</v>
      </c>
      <c r="H11" s="77">
        <f>SUM(D11:G11)</f>
        <v>22</v>
      </c>
    </row>
    <row r="12" spans="2:8" s="61" customFormat="1" ht="11.25">
      <c r="B12" s="101">
        <v>6</v>
      </c>
      <c r="C12" s="76" t="s">
        <v>147</v>
      </c>
      <c r="D12" s="103">
        <v>4</v>
      </c>
      <c r="E12" s="77">
        <v>4</v>
      </c>
      <c r="F12" s="77">
        <v>7</v>
      </c>
      <c r="G12" s="77">
        <v>7</v>
      </c>
      <c r="H12" s="77">
        <f>SUM(D12:G12)</f>
        <v>22</v>
      </c>
    </row>
    <row r="13" spans="2:8" s="61" customFormat="1" ht="11.25">
      <c r="B13" s="101">
        <v>7</v>
      </c>
      <c r="C13" s="76" t="s">
        <v>189</v>
      </c>
      <c r="D13" s="103" t="s">
        <v>125</v>
      </c>
      <c r="E13" s="77" t="s">
        <v>125</v>
      </c>
      <c r="F13" s="77">
        <v>6</v>
      </c>
      <c r="G13" s="77">
        <v>2</v>
      </c>
      <c r="H13" s="77">
        <f>24+F13+G13</f>
        <v>32</v>
      </c>
    </row>
    <row r="14" spans="2:8" s="61" customFormat="1" ht="11.25">
      <c r="B14" s="101">
        <v>8</v>
      </c>
      <c r="C14" s="76" t="s">
        <v>187</v>
      </c>
      <c r="D14" s="103" t="s">
        <v>125</v>
      </c>
      <c r="E14" s="77" t="s">
        <v>125</v>
      </c>
      <c r="F14" s="77">
        <v>5</v>
      </c>
      <c r="G14" s="77">
        <v>3</v>
      </c>
      <c r="H14" s="77">
        <f>24+F14+G14</f>
        <v>32</v>
      </c>
    </row>
    <row r="15" spans="2:8" s="61" customFormat="1" ht="11.25">
      <c r="B15" s="101">
        <v>9</v>
      </c>
      <c r="C15" s="76" t="s">
        <v>141</v>
      </c>
      <c r="D15" s="103">
        <v>7</v>
      </c>
      <c r="E15" s="77">
        <v>6</v>
      </c>
      <c r="F15" s="77">
        <v>10</v>
      </c>
      <c r="G15" s="77" t="s">
        <v>347</v>
      </c>
      <c r="H15" s="77">
        <f>SUM(D15:G15)+12</f>
        <v>35</v>
      </c>
    </row>
    <row r="16" spans="2:8" s="61" customFormat="1" ht="11.25">
      <c r="B16" s="101">
        <v>10</v>
      </c>
      <c r="C16" s="76" t="s">
        <v>195</v>
      </c>
      <c r="D16" s="103" t="s">
        <v>125</v>
      </c>
      <c r="E16" s="77" t="s">
        <v>125</v>
      </c>
      <c r="F16" s="77">
        <v>9</v>
      </c>
      <c r="G16" s="77">
        <v>9</v>
      </c>
      <c r="H16" s="77">
        <f>24+F16+G16</f>
        <v>42</v>
      </c>
    </row>
    <row r="17" spans="2:8" s="61" customFormat="1" ht="11.25">
      <c r="B17" s="102">
        <v>11</v>
      </c>
      <c r="C17" s="105" t="s">
        <v>190</v>
      </c>
      <c r="D17" s="104" t="s">
        <v>125</v>
      </c>
      <c r="E17" s="94" t="s">
        <v>125</v>
      </c>
      <c r="F17" s="94">
        <v>11</v>
      </c>
      <c r="G17" s="94">
        <v>8</v>
      </c>
      <c r="H17" s="94">
        <f>24+F17+G17</f>
        <v>43</v>
      </c>
    </row>
    <row r="19" ht="12.75">
      <c r="B19" s="99" t="s">
        <v>348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2004-10-10T12:27:31Z</cp:lastPrinted>
  <dcterms:created xsi:type="dcterms:W3CDTF">1999-10-05T15:00:35Z</dcterms:created>
  <dcterms:modified xsi:type="dcterms:W3CDTF">2021-07-14T18:17:27Z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